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2" yWindow="192" windowWidth="18948" windowHeight="11280"/>
  </bookViews>
  <sheets>
    <sheet name="Root Rot Analysis" sheetId="13" r:id="rId1"/>
    <sheet name="CRR Analysis" sheetId="15" state="hidden" r:id="rId2"/>
    <sheet name="Sheet1" sheetId="16" state="hidden" r:id="rId3"/>
  </sheets>
  <externalReferences>
    <externalReference r:id="rId4"/>
  </externalReferences>
  <definedNames>
    <definedName name="Acres">#REF!</definedName>
    <definedName name="Alfalfa_Price">'[1]2013 Universal Input Prices'!$B$20</definedName>
    <definedName name="Corn_Price">'[1]2013 Universal Input Prices'!$B$23</definedName>
    <definedName name="Corn_Silage_Price">'[1]2013 Universal Input Prices'!$B$26</definedName>
    <definedName name="DieselPrice">'[1]2013 Universal Input Prices'!$B$38</definedName>
    <definedName name="District">'[1]2013 Universal Input Prices'!$A$1</definedName>
    <definedName name="Economist">'[1]2013 Universal Input Prices'!$A$3</definedName>
    <definedName name="EndCC">#REF!</definedName>
    <definedName name="FuelperGallon">#REF!</definedName>
    <definedName name="GasPrice">'[1]2013 Universal Input Prices'!$B$39</definedName>
    <definedName name="Guar_Price">'[1]2013 Universal Input Prices'!$B$30</definedName>
    <definedName name="Herd">#REF!</definedName>
    <definedName name="Herd1">#REF!</definedName>
    <definedName name="Interestrate">'[1]2013 Universal Input Prices'!$B$41</definedName>
    <definedName name="Labor_Rate">#REF!</definedName>
    <definedName name="Pumpkin_Price">'[1]2013 Universal Input Prices'!#REF!</definedName>
    <definedName name="Safflower_Price">'[1]2013 Universal Input Prices'!#REF!</definedName>
    <definedName name="Sesame_Price">'[1]2013 Universal Input Prices'!#REF!</definedName>
    <definedName name="Sorghum_Silage_Price">'[1]2013 Universal Input Prices'!#REF!</definedName>
    <definedName name="Soybean_Price">'[1]2013 Universal Input Prices'!#REF!</definedName>
    <definedName name="StartCC">#REF!</definedName>
    <definedName name="Sunflower___Conf__small">'[1]2013 Universal Input Prices'!#REF!</definedName>
    <definedName name="Sunflower_Conf_Price">'[1]2013 Universal Input Prices'!#REF!</definedName>
    <definedName name="Sunflower_Oil_Price">'[1]2013 Universal Input Prices'!#REF!</definedName>
    <definedName name="Wheat_Price">'[1]2013 Universal Input Prices'!#REF!</definedName>
    <definedName name="Year">'[1]2013 Universal Input Prices'!$B$5</definedName>
  </definedNames>
  <calcPr calcId="145621"/>
</workbook>
</file>

<file path=xl/calcChain.xml><?xml version="1.0" encoding="utf-8"?>
<calcChain xmlns="http://schemas.openxmlformats.org/spreadsheetml/2006/main">
  <c r="J16" i="13" l="1"/>
  <c r="L6" i="15" l="1"/>
  <c r="B38" i="16"/>
  <c r="H32" i="16"/>
  <c r="G32" i="16"/>
  <c r="E33" i="16"/>
  <c r="E32" i="16"/>
  <c r="D33" i="16"/>
  <c r="D32" i="16"/>
  <c r="B35" i="16"/>
  <c r="B36" i="16" s="1"/>
  <c r="B32" i="16" l="1"/>
  <c r="B28" i="16"/>
  <c r="H33" i="13" l="1"/>
  <c r="F15" i="15" l="1"/>
  <c r="F5" i="15"/>
  <c r="F16" i="15" s="1"/>
  <c r="O15" i="15"/>
  <c r="O5" i="15"/>
  <c r="X5" i="15"/>
  <c r="X9" i="15" s="1"/>
  <c r="O9" i="15" s="1"/>
  <c r="G33" i="13"/>
  <c r="F33" i="13" s="1"/>
  <c r="X15" i="15"/>
  <c r="X22" i="15" s="1"/>
  <c r="O22" i="15" s="1"/>
  <c r="I33" i="13"/>
  <c r="J33" i="13" s="1"/>
  <c r="X7" i="15"/>
  <c r="O7" i="15" s="1"/>
  <c r="X8" i="15" l="1"/>
  <c r="O8" i="15" s="1"/>
  <c r="X12" i="15"/>
  <c r="O12" i="15" s="1"/>
  <c r="F18" i="15"/>
  <c r="F22" i="15"/>
  <c r="F19" i="15"/>
  <c r="F20" i="15"/>
  <c r="V5" i="15"/>
  <c r="M5" i="15"/>
  <c r="V15" i="15"/>
  <c r="V22" i="15" s="1"/>
  <c r="M22" i="15" s="1"/>
  <c r="D5" i="15"/>
  <c r="D15" i="15"/>
  <c r="M15" i="15"/>
  <c r="E33" i="13"/>
  <c r="K33" i="13"/>
  <c r="Z5" i="15"/>
  <c r="Q5" i="15"/>
  <c r="Z15" i="15"/>
  <c r="H5" i="15"/>
  <c r="H15" i="15"/>
  <c r="Q15" i="15"/>
  <c r="P15" i="15"/>
  <c r="Y5" i="15"/>
  <c r="Y9" i="15" s="1"/>
  <c r="P9" i="15" s="1"/>
  <c r="P5" i="15"/>
  <c r="Y15" i="15"/>
  <c r="Y22" i="15" s="1"/>
  <c r="P22" i="15" s="1"/>
  <c r="G5" i="15"/>
  <c r="G22" i="15" s="1"/>
  <c r="G15" i="15"/>
  <c r="X11" i="15"/>
  <c r="O11" i="15" s="1"/>
  <c r="F21" i="15"/>
  <c r="X6" i="15"/>
  <c r="O6" i="15" s="1"/>
  <c r="F17" i="15"/>
  <c r="X10" i="15"/>
  <c r="O10" i="15" s="1"/>
  <c r="W15" i="15"/>
  <c r="W22" i="15" s="1"/>
  <c r="N22" i="15" s="1"/>
  <c r="E5" i="15"/>
  <c r="E22" i="15" s="1"/>
  <c r="E15" i="15"/>
  <c r="N15" i="15"/>
  <c r="N5" i="15"/>
  <c r="W5" i="15"/>
  <c r="W12" i="15" s="1"/>
  <c r="N12" i="15" s="1"/>
  <c r="F9" i="15"/>
  <c r="F7" i="15"/>
  <c r="F12" i="15" l="1"/>
  <c r="F8" i="15"/>
  <c r="W9" i="15"/>
  <c r="N9" i="15" s="1"/>
  <c r="E17" i="15"/>
  <c r="G18" i="15"/>
  <c r="G16" i="15"/>
  <c r="E21" i="15"/>
  <c r="W8" i="15"/>
  <c r="N8" i="15" s="1"/>
  <c r="H40" i="13"/>
  <c r="E20" i="15"/>
  <c r="W6" i="15"/>
  <c r="N6" i="15" s="1"/>
  <c r="E19" i="15"/>
  <c r="W10" i="15"/>
  <c r="N10" i="15" s="1"/>
  <c r="F10" i="15"/>
  <c r="F11" i="15"/>
  <c r="Y7" i="15"/>
  <c r="P7" i="15" s="1"/>
  <c r="Y8" i="15"/>
  <c r="P8" i="15" s="1"/>
  <c r="AA15" i="15"/>
  <c r="I5" i="15"/>
  <c r="I15" i="15"/>
  <c r="R15" i="15"/>
  <c r="AA5" i="15"/>
  <c r="R5" i="15"/>
  <c r="Y10" i="15"/>
  <c r="P10" i="15" s="1"/>
  <c r="Y11" i="15"/>
  <c r="P11" i="15" s="1"/>
  <c r="E16" i="15"/>
  <c r="Y12" i="15"/>
  <c r="P12" i="15" s="1"/>
  <c r="L15" i="15"/>
  <c r="L5" i="15"/>
  <c r="U5" i="15"/>
  <c r="U15" i="15"/>
  <c r="C5" i="15"/>
  <c r="C15" i="15"/>
  <c r="G17" i="15"/>
  <c r="G20" i="15"/>
  <c r="W7" i="15"/>
  <c r="N7" i="15" s="1"/>
  <c r="W11" i="15"/>
  <c r="N11" i="15" s="1"/>
  <c r="Y6" i="15"/>
  <c r="P6" i="15" s="1"/>
  <c r="G21" i="15"/>
  <c r="G19" i="15"/>
  <c r="E18" i="15"/>
  <c r="F6" i="15"/>
  <c r="E9" i="15"/>
  <c r="E8" i="15"/>
  <c r="E12" i="15"/>
  <c r="G40" i="13" s="1"/>
  <c r="V6" i="15"/>
  <c r="M6" i="15" s="1"/>
  <c r="V7" i="15"/>
  <c r="M7" i="15" s="1"/>
  <c r="V11" i="15"/>
  <c r="M11" i="15" s="1"/>
  <c r="V8" i="15"/>
  <c r="M8" i="15" s="1"/>
  <c r="V9" i="15"/>
  <c r="M9" i="15" s="1"/>
  <c r="V12" i="15"/>
  <c r="M12" i="15" s="1"/>
  <c r="V10" i="15"/>
  <c r="M10" i="15" s="1"/>
  <c r="H22" i="15"/>
  <c r="Z12" i="15"/>
  <c r="Q12" i="15" s="1"/>
  <c r="Z7" i="15"/>
  <c r="Q7" i="15" s="1"/>
  <c r="Z10" i="15"/>
  <c r="Q10" i="15" s="1"/>
  <c r="Z6" i="15"/>
  <c r="Q6" i="15" s="1"/>
  <c r="Z9" i="15"/>
  <c r="Q9" i="15" s="1"/>
  <c r="Z8" i="15"/>
  <c r="Q8" i="15" s="1"/>
  <c r="Z11" i="15"/>
  <c r="Q11" i="15" s="1"/>
  <c r="D22" i="15"/>
  <c r="G9" i="15"/>
  <c r="D20" i="15"/>
  <c r="D16" i="15"/>
  <c r="D21" i="15"/>
  <c r="D17" i="15"/>
  <c r="D18" i="15"/>
  <c r="D19" i="15"/>
  <c r="H20" i="15"/>
  <c r="H16" i="15"/>
  <c r="H21" i="15"/>
  <c r="H17" i="15"/>
  <c r="H19" i="15"/>
  <c r="H18" i="15"/>
  <c r="G12" i="15" l="1"/>
  <c r="I40" i="13" s="1"/>
  <c r="E6" i="15"/>
  <c r="E10" i="15"/>
  <c r="G7" i="15"/>
  <c r="G10" i="15"/>
  <c r="G6" i="15"/>
  <c r="G8" i="15"/>
  <c r="E11" i="15"/>
  <c r="G11" i="15"/>
  <c r="U19" i="15"/>
  <c r="L19" i="15" s="1"/>
  <c r="U18" i="15"/>
  <c r="L18" i="15" s="1"/>
  <c r="U17" i="15"/>
  <c r="L17" i="15" s="1"/>
  <c r="U22" i="15"/>
  <c r="L22" i="15" s="1"/>
  <c r="U20" i="15"/>
  <c r="L20" i="15" s="1"/>
  <c r="U16" i="15"/>
  <c r="L16" i="15" s="1"/>
  <c r="U21" i="15"/>
  <c r="L21" i="15" s="1"/>
  <c r="E7" i="15"/>
  <c r="D7" i="15"/>
  <c r="H8" i="15"/>
  <c r="D9" i="15"/>
  <c r="D10" i="15"/>
  <c r="H11" i="15"/>
  <c r="H9" i="15"/>
  <c r="D6" i="15"/>
  <c r="D12" i="15"/>
  <c r="F40" i="13" s="1"/>
  <c r="AA12" i="15"/>
  <c r="R12" i="15" s="1"/>
  <c r="AA8" i="15"/>
  <c r="R8" i="15" s="1"/>
  <c r="AA7" i="15"/>
  <c r="R7" i="15" s="1"/>
  <c r="AA9" i="15"/>
  <c r="R9" i="15" s="1"/>
  <c r="AA11" i="15"/>
  <c r="R11" i="15" s="1"/>
  <c r="AA6" i="15"/>
  <c r="R6" i="15" s="1"/>
  <c r="AA10" i="15"/>
  <c r="R10" i="15" s="1"/>
  <c r="U12" i="15"/>
  <c r="L12" i="15" s="1"/>
  <c r="U9" i="15"/>
  <c r="L9" i="15" s="1"/>
  <c r="U6" i="15"/>
  <c r="U8" i="15"/>
  <c r="L8" i="15" s="1"/>
  <c r="U7" i="15"/>
  <c r="L7" i="15" s="1"/>
  <c r="U11" i="15"/>
  <c r="L11" i="15" s="1"/>
  <c r="U10" i="15"/>
  <c r="L10" i="15" s="1"/>
  <c r="H12" i="15"/>
  <c r="H6" i="15"/>
  <c r="C17" i="15"/>
  <c r="C22" i="15"/>
  <c r="C16" i="15"/>
  <c r="C18" i="15"/>
  <c r="C19" i="15"/>
  <c r="C21" i="15"/>
  <c r="C20" i="15"/>
  <c r="I20" i="15"/>
  <c r="I18" i="15"/>
  <c r="I22" i="15"/>
  <c r="I16" i="15"/>
  <c r="I21" i="15"/>
  <c r="I19" i="15"/>
  <c r="I17" i="15"/>
  <c r="H10" i="15"/>
  <c r="H7" i="15"/>
  <c r="D11" i="15"/>
  <c r="D8" i="15"/>
  <c r="C7" i="15" l="1"/>
  <c r="E35" i="13" s="1"/>
  <c r="C12" i="15"/>
  <c r="E40" i="13" s="1"/>
  <c r="I9" i="15"/>
  <c r="C8" i="15"/>
  <c r="E36" i="13" s="1"/>
  <c r="I10" i="15"/>
  <c r="I7" i="15"/>
  <c r="C10" i="15"/>
  <c r="E38" i="13" s="1"/>
  <c r="C6" i="15"/>
  <c r="E34" i="13" s="1"/>
  <c r="I6" i="15"/>
  <c r="I8" i="15"/>
  <c r="C11" i="15"/>
  <c r="E39" i="13" s="1"/>
  <c r="C9" i="15"/>
  <c r="E37" i="13" s="1"/>
  <c r="I11" i="15"/>
  <c r="I12" i="15"/>
  <c r="X20" i="15" l="1"/>
  <c r="O20" i="15" s="1"/>
  <c r="W18" i="15"/>
  <c r="N18" i="15" s="1"/>
  <c r="X17" i="15"/>
  <c r="O17" i="15" s="1"/>
  <c r="Y20" i="15"/>
  <c r="P20" i="15" s="1"/>
  <c r="Y19" i="15"/>
  <c r="P19" i="15" s="1"/>
  <c r="X16" i="15"/>
  <c r="W16" i="15"/>
  <c r="N16" i="15" s="1"/>
  <c r="Y16" i="15"/>
  <c r="P16" i="15" s="1"/>
  <c r="Y21" i="15"/>
  <c r="P21" i="15" s="1"/>
  <c r="X21" i="15"/>
  <c r="O21" i="15" s="1"/>
  <c r="W19" i="15"/>
  <c r="N19" i="15" s="1"/>
  <c r="W20" i="15"/>
  <c r="N20" i="15" s="1"/>
  <c r="W21" i="15"/>
  <c r="N21" i="15" s="1"/>
  <c r="W17" i="15"/>
  <c r="N17" i="15" s="1"/>
  <c r="Y18" i="15"/>
  <c r="P18" i="15" s="1"/>
  <c r="X18" i="15"/>
  <c r="O18" i="15" s="1"/>
  <c r="V18" i="15"/>
  <c r="M18" i="15" s="1"/>
  <c r="X19" i="15"/>
  <c r="O19" i="15" s="1"/>
  <c r="V20" i="15"/>
  <c r="M20" i="15" s="1"/>
  <c r="Y17" i="15"/>
  <c r="P17" i="15" s="1"/>
  <c r="O16" i="15" l="1"/>
  <c r="H34" i="13" s="1"/>
  <c r="F36" i="13"/>
  <c r="G39" i="13"/>
  <c r="I39" i="13"/>
  <c r="I37" i="13"/>
  <c r="I35" i="13"/>
  <c r="H36" i="13"/>
  <c r="G38" i="13"/>
  <c r="I34" i="13"/>
  <c r="I38" i="13"/>
  <c r="F38" i="13"/>
  <c r="I36" i="13"/>
  <c r="G37" i="13"/>
  <c r="G34" i="13"/>
  <c r="H35" i="13"/>
  <c r="H37" i="13"/>
  <c r="G35" i="13"/>
  <c r="H39" i="13"/>
  <c r="G36" i="13"/>
  <c r="H38" i="13"/>
  <c r="Z19" i="15"/>
  <c r="Q19" i="15" s="1"/>
  <c r="Z22" i="15"/>
  <c r="Q22" i="15" s="1"/>
  <c r="Z21" i="15"/>
  <c r="Q21" i="15" s="1"/>
  <c r="Z20" i="15"/>
  <c r="Q20" i="15" s="1"/>
  <c r="Z17" i="15"/>
  <c r="Q17" i="15" s="1"/>
  <c r="Z16" i="15"/>
  <c r="Q16" i="15" s="1"/>
  <c r="Z18" i="15"/>
  <c r="Q18" i="15" s="1"/>
  <c r="V19" i="15"/>
  <c r="M19" i="15" s="1"/>
  <c r="V17" i="15"/>
  <c r="M17" i="15" s="1"/>
  <c r="V16" i="15"/>
  <c r="M16" i="15" s="1"/>
  <c r="V21" i="15"/>
  <c r="M21" i="15" s="1"/>
  <c r="J38" i="13" l="1"/>
  <c r="F39" i="13"/>
  <c r="J39" i="13"/>
  <c r="F34" i="13"/>
  <c r="F37" i="13"/>
  <c r="J36" i="13"/>
  <c r="J34" i="13"/>
  <c r="J40" i="13"/>
  <c r="F35" i="13"/>
  <c r="J35" i="13"/>
  <c r="J37" i="13"/>
  <c r="AA22" i="15"/>
  <c r="R22" i="15" s="1"/>
  <c r="AA19" i="15"/>
  <c r="R19" i="15" s="1"/>
  <c r="AA16" i="15"/>
  <c r="R16" i="15" s="1"/>
  <c r="AA18" i="15"/>
  <c r="R18" i="15" s="1"/>
  <c r="AA17" i="15"/>
  <c r="R17" i="15" s="1"/>
  <c r="AA21" i="15"/>
  <c r="R21" i="15" s="1"/>
  <c r="AA20" i="15"/>
  <c r="R20" i="15" s="1"/>
  <c r="K35" i="13" l="1"/>
  <c r="K40" i="13"/>
  <c r="K36" i="13"/>
  <c r="K38" i="13"/>
  <c r="K34" i="13"/>
  <c r="K39" i="13"/>
  <c r="K37" i="13"/>
</calcChain>
</file>

<file path=xl/comments1.xml><?xml version="1.0" encoding="utf-8"?>
<comments xmlns="http://schemas.openxmlformats.org/spreadsheetml/2006/main">
  <authors>
    <author>Wade Polk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Enter Farm Level Price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<sst xmlns="http://schemas.openxmlformats.org/spreadsheetml/2006/main" count="32" uniqueCount="32">
  <si>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Gross After Treatment</t>
  </si>
  <si>
    <t>Gross Before Treatment</t>
  </si>
  <si>
    <t>Production Expenses with treatment</t>
  </si>
  <si>
    <t>Yield after treatment</t>
  </si>
  <si>
    <t>Production Expenses without treatment</t>
  </si>
  <si>
    <t>Yield without treatment</t>
  </si>
  <si>
    <t>Percent Affected by Root Rot</t>
  </si>
  <si>
    <t>Cost of Topguard (flutriafol) ($/Gal)</t>
  </si>
  <si>
    <t>Expected Yield without Root rot</t>
  </si>
  <si>
    <t>Yield Response to Treatment</t>
  </si>
  <si>
    <t>Cotton Price ($/lb of Lint)</t>
  </si>
  <si>
    <t>Seed Price ($/ton)</t>
  </si>
  <si>
    <t>Treatment Cost ($/Ac)</t>
  </si>
  <si>
    <t>Treatment costs includes cost of chemical, hauling water to field for planting and the amortization of planter modifications.</t>
  </si>
  <si>
    <t>Strip/Pick Cost ($/lb of Lint)</t>
  </si>
  <si>
    <t>Cost to Gin and Haul ($/cwt)</t>
  </si>
  <si>
    <t>Cost to Bag and Tie Lint ($/Bale)</t>
  </si>
  <si>
    <t>Nitrogen Fertilizer ($/lb of N)</t>
  </si>
  <si>
    <t>Sensitivity Analysis. Sesitivity of Return to Treatment to Changes in Yield Potential and Percent of Field Affected by Root Rot.</t>
  </si>
  <si>
    <t>Expected Cotton Lint Yield (Lbs/Ac) without Root Rot</t>
  </si>
  <si>
    <t>Average cost of planter modifications</t>
  </si>
  <si>
    <t>Estimated Useful life</t>
  </si>
  <si>
    <t>Estimated salvage value at end of useful life</t>
  </si>
  <si>
    <t>Annual Depreciation</t>
  </si>
  <si>
    <t>Planter modifications</t>
  </si>
  <si>
    <t>5a 2012 Dryland Cotton Acres Planted</t>
  </si>
  <si>
    <t>5b 2012 Irrigated Cotton Acres Planted</t>
  </si>
  <si>
    <t>Per Acre Depreciation</t>
  </si>
  <si>
    <t>10a Additional per acre labor costs attributable to TopGuard</t>
  </si>
  <si>
    <t>10b Additional per Fuel costs attributable to TopGuard</t>
  </si>
  <si>
    <t>Nominal per acre expense incurred applying topguard</t>
  </si>
  <si>
    <t>Intended Application Rate (Oz./ac)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</si>
</sst>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&quot;$&quot;#,##0.00;\(&quot;$&quot;#,##0.00\)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color rgb="FF0000FF"/>
      <name val="Univers"/>
      <family val="2"/>
    </font>
    <font>
      <sz val="9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E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76">
    <xf numFmtId="0" fontId="0" fillId="0" borderId="0" xfId="0"/>
    <xf numFmtId="0" fontId="4" fillId="2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Protection="1">
      <protection hidden="1"/>
    </xf>
    <xf numFmtId="0" fontId="0" fillId="0" borderId="0" xfId="0" applyProtection="1">
      <protection hidden="1"/>
    </xf>
    <xf numFmtId="164" fontId="8" fillId="4" borderId="0" xfId="1" applyNumberFormat="1" applyFont="1" applyFill="1" applyBorder="1" applyAlignment="1" applyProtection="1">
      <alignment horizontal="center"/>
      <protection locked="0"/>
    </xf>
    <xf numFmtId="165" fontId="8" fillId="4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Protection="1">
      <protection hidden="1"/>
    </xf>
    <xf numFmtId="1" fontId="0" fillId="0" borderId="0" xfId="0" applyNumberFormat="1" applyProtection="1">
      <protection hidden="1"/>
    </xf>
    <xf numFmtId="9" fontId="0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3" borderId="10" xfId="0" applyFill="1" applyBorder="1" applyAlignment="1" applyProtection="1">
      <alignment horizontal="center"/>
    </xf>
    <xf numFmtId="0" fontId="3" fillId="3" borderId="6" xfId="0" quotePrefix="1" applyFont="1" applyFill="1" applyBorder="1" applyAlignment="1" applyProtection="1">
      <alignment horizontal="center"/>
    </xf>
    <xf numFmtId="0" fontId="3" fillId="3" borderId="11" xfId="0" quotePrefix="1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9" fontId="3" fillId="3" borderId="11" xfId="2" applyFont="1" applyFill="1" applyBorder="1" applyAlignment="1" applyProtection="1">
      <alignment horizontal="center"/>
    </xf>
    <xf numFmtId="9" fontId="3" fillId="3" borderId="4" xfId="2" applyFont="1" applyFill="1" applyBorder="1" applyAlignment="1" applyProtection="1">
      <alignment horizontal="center"/>
    </xf>
    <xf numFmtId="9" fontId="3" fillId="3" borderId="10" xfId="2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9" fontId="3" fillId="0" borderId="8" xfId="2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4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Protection="1"/>
    <xf numFmtId="0" fontId="0" fillId="0" borderId="7" xfId="0" applyBorder="1" applyProtection="1"/>
    <xf numFmtId="0" fontId="4" fillId="0" borderId="0" xfId="0" applyFont="1" applyBorder="1" applyAlignment="1" applyProtection="1">
      <alignment horizontal="left" wrapText="1"/>
    </xf>
    <xf numFmtId="0" fontId="0" fillId="0" borderId="9" xfId="0" applyBorder="1" applyProtection="1"/>
    <xf numFmtId="0" fontId="4" fillId="0" borderId="3" xfId="0" applyFont="1" applyBorder="1" applyAlignment="1" applyProtection="1">
      <alignment horizontal="left" wrapText="1"/>
    </xf>
    <xf numFmtId="8" fontId="0" fillId="0" borderId="6" xfId="0" applyNumberFormat="1" applyBorder="1" applyProtection="1"/>
    <xf numFmtId="0" fontId="0" fillId="0" borderId="12" xfId="0" applyBorder="1" applyProtection="1"/>
    <xf numFmtId="0" fontId="3" fillId="0" borderId="9" xfId="0" applyFont="1" applyBorder="1" applyAlignment="1" applyProtection="1">
      <alignment vertical="center" textRotation="90"/>
    </xf>
    <xf numFmtId="8" fontId="0" fillId="0" borderId="8" xfId="0" applyNumberFormat="1" applyBorder="1" applyProtection="1"/>
    <xf numFmtId="0" fontId="2" fillId="0" borderId="0" xfId="0" applyFont="1" applyBorder="1" applyProtection="1"/>
    <xf numFmtId="0" fontId="2" fillId="0" borderId="4" xfId="0" applyFont="1" applyBorder="1" applyProtection="1"/>
    <xf numFmtId="0" fontId="2" fillId="0" borderId="3" xfId="0" applyFont="1" applyBorder="1" applyProtection="1"/>
    <xf numFmtId="165" fontId="2" fillId="0" borderId="3" xfId="0" applyNumberFormat="1" applyFont="1" applyBorder="1" applyProtection="1"/>
    <xf numFmtId="0" fontId="2" fillId="0" borderId="2" xfId="0" applyFont="1" applyBorder="1" applyProtection="1"/>
    <xf numFmtId="0" fontId="2" fillId="0" borderId="0" xfId="0" applyFont="1" applyProtection="1"/>
    <xf numFmtId="0" fontId="13" fillId="0" borderId="0" xfId="0" applyFont="1" applyBorder="1" applyProtection="1"/>
    <xf numFmtId="44" fontId="4" fillId="0" borderId="0" xfId="1" applyFont="1" applyBorder="1" applyProtection="1"/>
    <xf numFmtId="0" fontId="2" fillId="0" borderId="0" xfId="0" applyFont="1" applyBorder="1" applyAlignment="1" applyProtection="1">
      <alignment horizontal="left" wrapText="1"/>
    </xf>
    <xf numFmtId="9" fontId="8" fillId="4" borderId="0" xfId="2" applyFont="1" applyFill="1" applyBorder="1" applyAlignment="1" applyProtection="1">
      <alignment horizontal="center"/>
      <protection locked="0"/>
    </xf>
    <xf numFmtId="1" fontId="8" fillId="4" borderId="0" xfId="1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Alignment="1" applyProtection="1">
      <alignment horizontal="center"/>
      <protection locked="0"/>
    </xf>
    <xf numFmtId="165" fontId="8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2" applyFont="1" applyFill="1" applyBorder="1" applyAlignment="1" applyProtection="1">
      <protection locked="0"/>
    </xf>
    <xf numFmtId="0" fontId="0" fillId="0" borderId="0" xfId="0" applyFill="1" applyBorder="1" applyProtection="1"/>
    <xf numFmtId="1" fontId="8" fillId="0" borderId="0" xfId="1" applyNumberFormat="1" applyFont="1" applyFill="1" applyBorder="1" applyAlignment="1" applyProtection="1">
      <protection locked="0"/>
    </xf>
    <xf numFmtId="8" fontId="0" fillId="0" borderId="13" xfId="0" applyNumberFormat="1" applyBorder="1" applyProtection="1"/>
    <xf numFmtId="8" fontId="0" fillId="0" borderId="10" xfId="0" applyNumberFormat="1" applyBorder="1" applyProtection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4" fillId="0" borderId="0" xfId="15"/>
    <xf numFmtId="0" fontId="15" fillId="0" borderId="14" xfId="15" applyFont="1" applyFill="1" applyBorder="1" applyAlignment="1">
      <alignment horizontal="right" wrapText="1"/>
    </xf>
    <xf numFmtId="166" fontId="15" fillId="0" borderId="14" xfId="15" applyNumberFormat="1" applyFont="1" applyFill="1" applyBorder="1" applyAlignment="1">
      <alignment horizontal="right" wrapText="1"/>
    </xf>
    <xf numFmtId="7" fontId="0" fillId="0" borderId="0" xfId="0" applyNumberFormat="1"/>
    <xf numFmtId="0" fontId="3" fillId="0" borderId="12" xfId="0" applyFont="1" applyBorder="1" applyAlignment="1" applyProtection="1">
      <alignment vertical="center" textRotation="90"/>
    </xf>
    <xf numFmtId="0" fontId="2" fillId="0" borderId="0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hidden="1"/>
    </xf>
    <xf numFmtId="0" fontId="15" fillId="5" borderId="15" xfId="15" applyFont="1" applyFill="1" applyBorder="1" applyAlignment="1">
      <alignment horizontal="center" wrapText="1"/>
    </xf>
    <xf numFmtId="0" fontId="15" fillId="5" borderId="16" xfId="15" applyFont="1" applyFill="1" applyBorder="1" applyAlignment="1">
      <alignment horizontal="center" wrapText="1"/>
    </xf>
    <xf numFmtId="0" fontId="15" fillId="5" borderId="0" xfId="15" applyFont="1" applyFill="1" applyBorder="1" applyAlignment="1">
      <alignment horizontal="center" wrapText="1"/>
    </xf>
  </cellXfs>
  <cellStyles count="16">
    <cellStyle name="Currency" xfId="1" builtinId="4"/>
    <cellStyle name="Currency 2" xfId="7"/>
    <cellStyle name="Currency 3" xfId="5"/>
    <cellStyle name="Currency 3 2" xfId="8"/>
    <cellStyle name="Currency 3 2 2" xfId="9"/>
    <cellStyle name="Normal" xfId="0" builtinId="0"/>
    <cellStyle name="Normal 2" xfId="3"/>
    <cellStyle name="Normal 3" xfId="4"/>
    <cellStyle name="Normal 3 2" xfId="10"/>
    <cellStyle name="Normal 3 3" xfId="11"/>
    <cellStyle name="Normal 3_2013 Universal Input Prices" xfId="12"/>
    <cellStyle name="Normal_Sheet1" xfId="15"/>
    <cellStyle name="Percent" xfId="2" builtinId="5"/>
    <cellStyle name="Percent 2" xfId="6"/>
    <cellStyle name="Percent 2 2" xfId="13"/>
    <cellStyle name="Percent 2 2 2" xfId="1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417195</xdr:colOff>
      <xdr:row>1</xdr:row>
      <xdr:rowOff>125730</xdr:rowOff>
    </xdr:from>
    <xdr:to>
      <xdr:col>20</xdr:col>
      <xdr:colOff>24003</xdr:colOff>
      <xdr:row>9</xdr:row>
      <xdr:rowOff>149733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93370"/>
          <a:ext cx="2731008" cy="1281303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40</xdr:row>
      <xdr:rowOff>48616</xdr:rowOff>
    </xdr:from>
    <xdr:to>
      <xdr:col>11</xdr:col>
      <xdr:colOff>477392</xdr:colOff>
      <xdr:row>41</xdr:row>
      <xdr:rowOff>260222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7020916"/>
          <a:ext cx="1106042" cy="516406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133351</xdr:colOff>
      <xdr:row>40</xdr:row>
      <xdr:rowOff>56660</xdr:rowOff>
    </xdr:from>
    <xdr:to>
      <xdr:col>3</xdr:col>
      <xdr:colOff>428625</xdr:colOff>
      <xdr:row>41</xdr:row>
      <xdr:rowOff>233068</xdr:rowOff>
    </xdr:to>
    <xdr:pic>
      <xdr:nvPicPr>
        <xdr:cNvPr id="4" name="Picture 3" descr="Cotton Inc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4826" y="7838585"/>
          <a:ext cx="771524" cy="4812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.Thompson/Desktop/2013%20D7%20Budg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Home"/>
      <sheetName val="Instructions"/>
      <sheetName val="2013 Universal Input Prices"/>
      <sheetName val="Commercial Hair Sheep"/>
      <sheetName val="CommercialHairSheepCalc"/>
      <sheetName val="Meatgoats"/>
      <sheetName val="MeatGoatsCalc"/>
      <sheetName val="Commercial Sheep"/>
      <sheetName val="CommercialSheepCalc"/>
      <sheetName val="CowCalfNative"/>
      <sheetName val="CowCalfNativeCalc"/>
      <sheetName val="ConTillWheat"/>
      <sheetName val="ConTillWheatDryCalc"/>
      <sheetName val="Dryland Sesame"/>
      <sheetName val="SesameDryCalc"/>
      <sheetName val="Dryland Safflower"/>
      <sheetName val="SafflowerDryCalc"/>
      <sheetName val="Dryland Sorghum"/>
      <sheetName val="SorgDryCalc"/>
      <sheetName val="Irrigated Cotton"/>
      <sheetName val="CottonIrrCalc"/>
      <sheetName val="Dryland Cotton"/>
      <sheetName val="CottonDryCalc"/>
      <sheetName val="Coastal Est. Dryland"/>
      <sheetName val="CoastEstDryCalc"/>
      <sheetName val="Coastal Hay Dryland"/>
      <sheetName val="CoastHayCalc"/>
      <sheetName val="Dryland Oats"/>
      <sheetName val="DrylandOatsCalc"/>
      <sheetName val="WnWheatDryCalc"/>
      <sheetName val="Dryland Winter Wheat"/>
      <sheetName val="Generic Livestock Budget"/>
      <sheetName val="Generic Crop Budget"/>
      <sheetName val="Coastal Pasture Irrigated"/>
      <sheetName val="CoastPastIrrCalc"/>
      <sheetName val="Coastal Hay Irrigated"/>
      <sheetName val="CoastHayIrrCalc"/>
      <sheetName val="Coastal Est. Irrigated"/>
      <sheetName val="CoastEstIrrCalc"/>
      <sheetName val="Irrigated Corn"/>
      <sheetName val="CornIrrCalc"/>
      <sheetName val="Dryland Peanuts"/>
      <sheetName val="PeanutDryCalc"/>
      <sheetName val="Irrigated Peanuts"/>
      <sheetName val="PeanutIrrCalc"/>
      <sheetName val="Irrigated Sesame"/>
      <sheetName val="SesameIrrCalc"/>
      <sheetName val="Irrigated Sorghum"/>
      <sheetName val="SorgIrrCalc"/>
      <sheetName val="Irrigated Winter Wheat"/>
      <sheetName val="WnWheatIrrCalc"/>
      <sheetName val="Cantaloupes"/>
      <sheetName val="CantaloupesCalc"/>
      <sheetName val="Pecans"/>
      <sheetName val="PecanCalc"/>
      <sheetName val="StockersNative"/>
      <sheetName val="StockersNativeCalc"/>
      <sheetName val="Stockers Gross Margin"/>
      <sheetName val="StockersMar1"/>
      <sheetName val="StockersMar1Calc"/>
      <sheetName val="StockersJune1"/>
      <sheetName val="StockersJune1Calc"/>
      <sheetName val="Comparative Returns"/>
    </sheetNames>
    <sheetDataSet>
      <sheetData sheetId="0"/>
      <sheetData sheetId="1"/>
      <sheetData sheetId="2"/>
      <sheetData sheetId="3">
        <row r="1">
          <cell r="A1" t="str">
            <v xml:space="preserve"> West Central Extension District - 7 </v>
          </cell>
        </row>
        <row r="3">
          <cell r="A3">
            <v>0</v>
          </cell>
        </row>
        <row r="5">
          <cell r="B5">
            <v>2013</v>
          </cell>
        </row>
        <row r="20">
          <cell r="B20">
            <v>7.6</v>
          </cell>
        </row>
        <row r="23">
          <cell r="B23">
            <v>7.5</v>
          </cell>
        </row>
        <row r="26">
          <cell r="B26">
            <v>0.18</v>
          </cell>
        </row>
        <row r="30">
          <cell r="B30">
            <v>1.9</v>
          </cell>
        </row>
        <row r="38">
          <cell r="B38">
            <v>3.3</v>
          </cell>
        </row>
        <row r="39">
          <cell r="B39">
            <v>3.2</v>
          </cell>
        </row>
        <row r="41">
          <cell r="B41">
            <v>3.7499999999999999E-2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showGridLines="0" tabSelected="1" zoomScaleNormal="100" workbookViewId="0">
      <selection activeCell="F14" sqref="F14"/>
    </sheetView>
  </sheetViews>
  <sheetFormatPr defaultColWidth="9.109375" defaultRowHeight="13.2"/>
  <cols>
    <col min="1" max="1" width="2.21875" style="6" customWidth="1"/>
    <col min="2" max="2" width="5.5546875" style="6" customWidth="1"/>
    <col min="3" max="3" width="7.109375" style="6" customWidth="1"/>
    <col min="4" max="11" width="11.109375" style="6" customWidth="1"/>
    <col min="12" max="12" width="7.44140625" style="6" customWidth="1"/>
    <col min="13" max="13" width="5.6640625" style="6" customWidth="1"/>
    <col min="14" max="14" width="2.21875" style="6" customWidth="1"/>
    <col min="15" max="16384" width="9.109375" style="6"/>
  </cols>
  <sheetData>
    <row r="1" spans="2:14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ht="15.6">
      <c r="B8" s="1" t="s">
        <v>7</v>
      </c>
      <c r="C8" s="7"/>
      <c r="D8" s="7"/>
      <c r="E8" s="7"/>
      <c r="F8" s="7"/>
      <c r="G8" s="7"/>
      <c r="H8" s="5">
        <v>207</v>
      </c>
      <c r="I8" s="23"/>
      <c r="J8" s="23"/>
      <c r="K8" s="23"/>
      <c r="L8" s="23"/>
      <c r="M8" s="23"/>
      <c r="N8" s="23"/>
    </row>
    <row r="9" spans="2:14" ht="4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15.6">
      <c r="B10" s="2" t="s">
        <v>31</v>
      </c>
      <c r="C10" s="8"/>
      <c r="D10" s="8"/>
      <c r="E10" s="8"/>
      <c r="F10" s="8"/>
      <c r="G10" s="8"/>
      <c r="H10" s="4">
        <v>24</v>
      </c>
      <c r="I10" s="23"/>
    </row>
    <row r="11" spans="2:14" ht="4.2" customHeight="1">
      <c r="B11" s="8"/>
      <c r="C11" s="8"/>
      <c r="D11" s="8"/>
      <c r="E11" s="8"/>
      <c r="F11" s="8"/>
      <c r="G11" s="8"/>
      <c r="H11" s="49"/>
      <c r="I11" s="23"/>
    </row>
    <row r="12" spans="2:14" ht="15.6" customHeight="1">
      <c r="B12" s="2" t="s">
        <v>10</v>
      </c>
      <c r="C12" s="8"/>
      <c r="D12" s="8"/>
      <c r="E12" s="8"/>
      <c r="F12" s="8"/>
      <c r="G12" s="8"/>
      <c r="H12" s="5">
        <v>0.7</v>
      </c>
      <c r="I12" s="23"/>
    </row>
    <row r="13" spans="2:14" ht="4.5" customHeight="1">
      <c r="B13" s="23"/>
      <c r="C13" s="23"/>
      <c r="D13" s="23"/>
      <c r="E13" s="23"/>
      <c r="F13" s="23"/>
      <c r="G13" s="23"/>
      <c r="H13" s="23"/>
      <c r="I13" s="23"/>
    </row>
    <row r="14" spans="2:14" ht="15.6">
      <c r="B14" s="2" t="s">
        <v>11</v>
      </c>
      <c r="C14" s="8"/>
      <c r="D14" s="8"/>
      <c r="E14" s="8"/>
      <c r="F14" s="8"/>
      <c r="G14" s="8"/>
      <c r="H14" s="5">
        <v>295</v>
      </c>
      <c r="I14" s="23"/>
    </row>
    <row r="15" spans="2:14" ht="4.5" customHeight="1">
      <c r="B15" s="8"/>
      <c r="C15" s="8"/>
      <c r="D15" s="8"/>
      <c r="E15" s="8"/>
      <c r="F15" s="8"/>
      <c r="G15" s="8"/>
      <c r="H15" s="50"/>
      <c r="I15" s="23"/>
      <c r="J15" s="46"/>
      <c r="K15" s="46"/>
      <c r="L15" s="46"/>
      <c r="M15" s="46"/>
      <c r="N15" s="46"/>
    </row>
    <row r="16" spans="2:14" ht="15.6" customHeight="1">
      <c r="B16" s="2" t="s">
        <v>14</v>
      </c>
      <c r="C16" s="8"/>
      <c r="D16" s="8"/>
      <c r="E16" s="8"/>
      <c r="F16" s="8"/>
      <c r="G16" s="8"/>
      <c r="H16" s="5">
        <v>0.09</v>
      </c>
      <c r="I16" s="23"/>
      <c r="J16" s="45">
        <f>(H10*(H8/128))+1.76</f>
        <v>40.572499999999998</v>
      </c>
      <c r="K16" s="26" t="s">
        <v>12</v>
      </c>
      <c r="L16" s="44"/>
      <c r="M16" s="24"/>
      <c r="N16" s="23"/>
    </row>
    <row r="17" spans="2:15" ht="4.5" customHeight="1">
      <c r="B17" s="23"/>
      <c r="C17" s="23"/>
      <c r="D17" s="23"/>
      <c r="E17" s="23"/>
      <c r="F17" s="23"/>
      <c r="G17" s="23"/>
      <c r="H17" s="23"/>
      <c r="I17" s="23"/>
      <c r="J17" s="45"/>
      <c r="K17" s="26"/>
      <c r="L17" s="44"/>
      <c r="M17" s="24"/>
      <c r="N17" s="23"/>
    </row>
    <row r="18" spans="2:15" ht="18" customHeight="1">
      <c r="B18" s="2" t="s">
        <v>16</v>
      </c>
      <c r="C18" s="8"/>
      <c r="D18" s="8"/>
      <c r="E18" s="8"/>
      <c r="F18" s="8"/>
      <c r="G18" s="8"/>
      <c r="H18" s="5">
        <v>5</v>
      </c>
      <c r="I18" s="23"/>
      <c r="J18" s="63" t="s">
        <v>13</v>
      </c>
      <c r="K18" s="63"/>
      <c r="L18" s="63"/>
      <c r="M18" s="63"/>
      <c r="N18" s="63"/>
    </row>
    <row r="19" spans="2:15" ht="4.5" customHeight="1">
      <c r="B19" s="23"/>
      <c r="C19" s="23"/>
      <c r="D19" s="23"/>
      <c r="E19" s="23"/>
      <c r="F19" s="23"/>
      <c r="G19" s="23"/>
      <c r="H19" s="23"/>
      <c r="I19" s="23"/>
      <c r="J19" s="63"/>
      <c r="K19" s="63"/>
      <c r="L19" s="63"/>
      <c r="M19" s="63"/>
      <c r="N19" s="63"/>
    </row>
    <row r="20" spans="2:15" ht="15.6" customHeight="1">
      <c r="B20" s="2" t="s">
        <v>15</v>
      </c>
      <c r="C20" s="8"/>
      <c r="D20" s="8"/>
      <c r="E20" s="8"/>
      <c r="F20" s="8"/>
      <c r="G20" s="8"/>
      <c r="H20" s="5">
        <v>2.5</v>
      </c>
      <c r="I20" s="23"/>
      <c r="J20" s="63"/>
      <c r="K20" s="63"/>
      <c r="L20" s="63"/>
      <c r="M20" s="63"/>
      <c r="N20" s="63"/>
    </row>
    <row r="21" spans="2:15" ht="4.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5" ht="15.75" customHeight="1">
      <c r="B22" s="2" t="s">
        <v>17</v>
      </c>
      <c r="C22" s="8"/>
      <c r="D22" s="8"/>
      <c r="E22" s="8"/>
      <c r="F22" s="8"/>
      <c r="G22" s="8"/>
      <c r="H22" s="5">
        <v>0.63</v>
      </c>
      <c r="I22" s="23"/>
      <c r="J22" s="23"/>
      <c r="K22" s="23"/>
      <c r="L22" s="23"/>
      <c r="M22" s="23"/>
      <c r="N22" s="23"/>
    </row>
    <row r="23" spans="2:15" ht="4.5" customHeight="1">
      <c r="B23" s="23"/>
      <c r="C23" s="23"/>
      <c r="D23" s="23"/>
      <c r="E23" s="23"/>
      <c r="F23" s="70"/>
      <c r="G23" s="70"/>
      <c r="H23" s="25"/>
      <c r="I23" s="23"/>
      <c r="J23" s="23"/>
      <c r="K23" s="23"/>
      <c r="L23" s="23"/>
    </row>
    <row r="24" spans="2:15" ht="15.6">
      <c r="B24" s="2" t="s">
        <v>9</v>
      </c>
      <c r="C24" s="23"/>
      <c r="D24" s="23"/>
      <c r="E24" s="23"/>
      <c r="H24" s="47">
        <v>0.85</v>
      </c>
      <c r="I24" s="51"/>
      <c r="J24" s="23"/>
      <c r="K24" s="23"/>
      <c r="L24" s="23"/>
    </row>
    <row r="25" spans="2:15" ht="4.5" customHeight="1">
      <c r="B25" s="23"/>
      <c r="C25" s="23"/>
      <c r="D25" s="23"/>
      <c r="E25" s="23"/>
      <c r="H25" s="28"/>
      <c r="I25" s="52"/>
      <c r="J25" s="23"/>
      <c r="K25" s="23"/>
      <c r="L25" s="23"/>
    </row>
    <row r="26" spans="2:15" ht="15.6">
      <c r="B26" s="8" t="s">
        <v>8</v>
      </c>
      <c r="C26" s="23"/>
      <c r="D26" s="23"/>
      <c r="E26" s="23"/>
      <c r="H26" s="48">
        <v>350</v>
      </c>
      <c r="I26" s="53"/>
      <c r="J26" s="23"/>
      <c r="K26" s="23"/>
      <c r="L26" s="23"/>
    </row>
    <row r="27" spans="2:15" ht="4.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2:15" ht="13.8" thickBot="1">
      <c r="B28" s="23"/>
      <c r="C28" s="23"/>
      <c r="D28" s="23"/>
      <c r="E28" s="23"/>
      <c r="F28" s="23"/>
      <c r="G28" s="27"/>
      <c r="H28" s="28"/>
      <c r="I28" s="28"/>
      <c r="J28" s="28"/>
      <c r="K28" s="23"/>
      <c r="L28" s="29"/>
      <c r="M28" s="23"/>
      <c r="N28" s="23"/>
    </row>
    <row r="29" spans="2:15" ht="12.75" customHeight="1">
      <c r="B29" s="30"/>
      <c r="C29" s="64" t="s">
        <v>18</v>
      </c>
      <c r="D29" s="65"/>
      <c r="E29" s="65"/>
      <c r="F29" s="65"/>
      <c r="G29" s="65"/>
      <c r="H29" s="65"/>
      <c r="I29" s="65"/>
      <c r="J29" s="65"/>
      <c r="K29" s="65"/>
      <c r="L29" s="66"/>
      <c r="M29" s="31"/>
      <c r="N29" s="23"/>
    </row>
    <row r="30" spans="2:15" ht="12.75" customHeight="1">
      <c r="B30" s="30"/>
      <c r="C30" s="67"/>
      <c r="D30" s="68"/>
      <c r="E30" s="68"/>
      <c r="F30" s="68"/>
      <c r="G30" s="68"/>
      <c r="H30" s="68"/>
      <c r="I30" s="68"/>
      <c r="J30" s="68"/>
      <c r="K30" s="68"/>
      <c r="L30" s="69"/>
      <c r="M30" s="31"/>
      <c r="N30" s="23"/>
      <c r="O30" s="23"/>
    </row>
    <row r="31" spans="2:15" ht="12.75" customHeight="1">
      <c r="B31" s="30"/>
      <c r="C31" s="67"/>
      <c r="D31" s="68"/>
      <c r="E31" s="68"/>
      <c r="F31" s="68"/>
      <c r="G31" s="68"/>
      <c r="H31" s="68"/>
      <c r="I31" s="68"/>
      <c r="J31" s="68"/>
      <c r="K31" s="68"/>
      <c r="L31" s="69"/>
      <c r="M31" s="31"/>
      <c r="N31" s="23"/>
      <c r="O31" s="23"/>
    </row>
    <row r="32" spans="2:15" ht="24" customHeight="1" thickBot="1">
      <c r="B32" s="23"/>
      <c r="C32" s="32"/>
      <c r="D32" s="33"/>
      <c r="E32" s="71" t="s">
        <v>19</v>
      </c>
      <c r="F32" s="71"/>
      <c r="G32" s="71"/>
      <c r="H32" s="71"/>
      <c r="I32" s="71"/>
      <c r="J32" s="71"/>
      <c r="K32" s="71"/>
      <c r="L32" s="30"/>
      <c r="M32" s="23"/>
    </row>
    <row r="33" spans="2:15" ht="24" customHeight="1" thickBot="1">
      <c r="B33" s="23"/>
      <c r="C33" s="32"/>
      <c r="D33" s="13"/>
      <c r="E33" s="14">
        <f t="shared" ref="E33:F33" si="0">IF($H$33&gt;500,F33-150,F33-50)</f>
        <v>200</v>
      </c>
      <c r="F33" s="14">
        <f t="shared" si="0"/>
        <v>250</v>
      </c>
      <c r="G33" s="14">
        <f>IF($H$33&gt;500,H33-150,H33-50)</f>
        <v>300</v>
      </c>
      <c r="H33" s="15">
        <f>$H$26</f>
        <v>350</v>
      </c>
      <c r="I33" s="16">
        <f>IF($H$33&gt;500,H33+150,H33+50)</f>
        <v>400</v>
      </c>
      <c r="J33" s="16">
        <f t="shared" ref="J33:K33" si="1">IF($H$33&gt;500,I33+150,I33+50)</f>
        <v>450</v>
      </c>
      <c r="K33" s="16">
        <f t="shared" si="1"/>
        <v>500</v>
      </c>
      <c r="L33" s="30"/>
      <c r="M33" s="23"/>
    </row>
    <row r="34" spans="2:15" ht="24" customHeight="1" thickBot="1">
      <c r="B34" s="23"/>
      <c r="C34" s="62" t="s">
        <v>6</v>
      </c>
      <c r="D34" s="17">
        <v>0.05</v>
      </c>
      <c r="E34" s="34">
        <f>('CRR Analysis'!C6-'CRR Analysis'!C16)-'Root Rot Analysis'!$J$16-('CRR Analysis'!L6-'CRR Analysis'!L16)</f>
        <v>-34.448902453703717</v>
      </c>
      <c r="F34" s="34">
        <f>('CRR Analysis'!D6-'CRR Analysis'!D16)-'Root Rot Analysis'!$J$16-('CRR Analysis'!M6-'CRR Analysis'!M16)</f>
        <v>-32.918003067129625</v>
      </c>
      <c r="G34" s="34">
        <f>('CRR Analysis'!E6-'CRR Analysis'!E16)-'Root Rot Analysis'!$J$16-('CRR Analysis'!N6-'CRR Analysis'!N16)</f>
        <v>-31.387103680555576</v>
      </c>
      <c r="H34" s="34">
        <f>('CRR Analysis'!F6-'CRR Analysis'!F16)-'Root Rot Analysis'!$J$16-('CRR Analysis'!O6-'CRR Analysis'!O16)</f>
        <v>-29.856204293981513</v>
      </c>
      <c r="I34" s="34">
        <f>('CRR Analysis'!G6-'CRR Analysis'!G16)-'Root Rot Analysis'!$J$16-('CRR Analysis'!P6-'CRR Analysis'!P16)</f>
        <v>-29.44092990740743</v>
      </c>
      <c r="J34" s="34">
        <f>('CRR Analysis'!H6-'CRR Analysis'!H16)-'Root Rot Analysis'!$J$16-('CRR Analysis'!Q6-'CRR Analysis'!Q16)</f>
        <v>-28.049483645833327</v>
      </c>
      <c r="K34" s="34">
        <f>('CRR Analysis'!I6-'CRR Analysis'!I16)-'Root Rot Analysis'!$J$16-('CRR Analysis'!R6-'CRR Analysis'!R16)</f>
        <v>-26.658037384259281</v>
      </c>
      <c r="L34" s="35"/>
      <c r="M34" s="32"/>
    </row>
    <row r="35" spans="2:15" ht="24" customHeight="1" thickBot="1">
      <c r="B35" s="23"/>
      <c r="C35" s="62"/>
      <c r="D35" s="18">
        <v>0.1</v>
      </c>
      <c r="E35" s="34">
        <f>('CRR Analysis'!C7-'CRR Analysis'!C17)-'Root Rot Analysis'!$J$16-('CRR Analysis'!L7-'CRR Analysis'!L17)</f>
        <v>-28.325304907407428</v>
      </c>
      <c r="F35" s="34">
        <f>('CRR Analysis'!D7-'CRR Analysis'!D17)-'Root Rot Analysis'!$J$16-('CRR Analysis'!M7-'CRR Analysis'!M17)</f>
        <v>-25.263506134259252</v>
      </c>
      <c r="G35" s="34">
        <f>('CRR Analysis'!E7-'CRR Analysis'!E17)-'Root Rot Analysis'!$J$16-('CRR Analysis'!N7-'CRR Analysis'!N17)</f>
        <v>-22.20170736111114</v>
      </c>
      <c r="H35" s="34">
        <f>('CRR Analysis'!F7-'CRR Analysis'!F17)-'Root Rot Analysis'!$J$16-('CRR Analysis'!O7-'CRR Analysis'!O17)</f>
        <v>-19.139908587962999</v>
      </c>
      <c r="I35" s="34">
        <f>('CRR Analysis'!G7-'CRR Analysis'!G17)-'Root Rot Analysis'!$J$16-('CRR Analysis'!P7-'CRR Analysis'!P17)</f>
        <v>-18.309359814814862</v>
      </c>
      <c r="J35" s="34">
        <f>('CRR Analysis'!H7-'CRR Analysis'!H17)-'Root Rot Analysis'!$J$16-('CRR Analysis'!Q7-'CRR Analysis'!Q17)</f>
        <v>-15.526467291666712</v>
      </c>
      <c r="K35" s="54">
        <f>('CRR Analysis'!I7-'CRR Analysis'!I17)-'Root Rot Analysis'!$J$16-('CRR Analysis'!R7-'CRR Analysis'!R17)</f>
        <v>-12.743574768518492</v>
      </c>
      <c r="L35" s="30"/>
      <c r="M35" s="32"/>
    </row>
    <row r="36" spans="2:15" ht="24" customHeight="1" thickBot="1">
      <c r="B36" s="23"/>
      <c r="C36" s="62"/>
      <c r="D36" s="19">
        <v>0.15</v>
      </c>
      <c r="E36" s="34">
        <f>('CRR Analysis'!C8-'CRR Analysis'!C18)-'Root Rot Analysis'!$J$16-('CRR Analysis'!L8-'CRR Analysis'!L18)</f>
        <v>-22.201707361111104</v>
      </c>
      <c r="F36" s="34">
        <f>('CRR Analysis'!D8-'CRR Analysis'!D18)-'Root Rot Analysis'!$J$16-('CRR Analysis'!M8-'CRR Analysis'!M18)</f>
        <v>-17.609009201388893</v>
      </c>
      <c r="G36" s="34">
        <f>('CRR Analysis'!E8-'CRR Analysis'!E18)-'Root Rot Analysis'!$J$16-('CRR Analysis'!N8-'CRR Analysis'!N18)</f>
        <v>-13.016311041666675</v>
      </c>
      <c r="H36" s="34">
        <f>('CRR Analysis'!F8-'CRR Analysis'!F18)-'Root Rot Analysis'!$J$16-('CRR Analysis'!O8-'CRR Analysis'!O18)</f>
        <v>-8.4236128819444289</v>
      </c>
      <c r="I36" s="34">
        <f>('CRR Analysis'!G8-'CRR Analysis'!G18)-'Root Rot Analysis'!$J$16-('CRR Analysis'!P8-'CRR Analysis'!P18)</f>
        <v>-6.5267897222221976</v>
      </c>
      <c r="J36" s="34">
        <f>('CRR Analysis'!H8-'CRR Analysis'!H18)-'Root Rot Analysis'!$J$16-('CRR Analysis'!Q8-'CRR Analysis'!Q18)</f>
        <v>-3.0034509375000695</v>
      </c>
      <c r="K36" s="54">
        <f>('CRR Analysis'!I8-'CRR Analysis'!I18)-'Root Rot Analysis'!$J$16-('CRR Analysis'!R8-'CRR Analysis'!R18)</f>
        <v>1.1708878472222111</v>
      </c>
      <c r="L36" s="30"/>
      <c r="M36" s="32"/>
    </row>
    <row r="37" spans="2:15" ht="24" customHeight="1" thickBot="1">
      <c r="B37" s="23"/>
      <c r="C37" s="62"/>
      <c r="D37" s="18">
        <v>0.2</v>
      </c>
      <c r="E37" s="34">
        <f>('CRR Analysis'!C9-'CRR Analysis'!C19)-'Root Rot Analysis'!$J$16-('CRR Analysis'!L9-'CRR Analysis'!L19)</f>
        <v>-16.078109814814852</v>
      </c>
      <c r="F37" s="34">
        <f>('CRR Analysis'!D9-'CRR Analysis'!D19)-'Root Rot Analysis'!$J$16-('CRR Analysis'!M9-'CRR Analysis'!M19)</f>
        <v>-9.9545122685185206</v>
      </c>
      <c r="G37" s="34">
        <f>('CRR Analysis'!E9-'CRR Analysis'!E19)-'Root Rot Analysis'!$J$16-('CRR Analysis'!N9-'CRR Analysis'!N19)</f>
        <v>-3.8309147222222393</v>
      </c>
      <c r="H37" s="34">
        <f>('CRR Analysis'!F9-'CRR Analysis'!F19)-'Root Rot Analysis'!$J$16-('CRR Analysis'!O9-'CRR Analysis'!O19)</f>
        <v>2.2926828240740704</v>
      </c>
      <c r="I37" s="34">
        <f>('CRR Analysis'!G9-'CRR Analysis'!G19)-'Root Rot Analysis'!$J$16-('CRR Analysis'!P9-'CRR Analysis'!P19)</f>
        <v>5.9172803703702854</v>
      </c>
      <c r="J37" s="34">
        <f>('CRR Analysis'!H9-'CRR Analysis'!H19)-'Root Rot Analysis'!$J$16-('CRR Analysis'!Q9-'CRR Analysis'!Q19)</f>
        <v>9.5195654166666444</v>
      </c>
      <c r="K37" s="54">
        <f>('CRR Analysis'!I9-'CRR Analysis'!I19)-'Root Rot Analysis'!$J$16-('CRR Analysis'!R9-'CRR Analysis'!R19)</f>
        <v>15.085350462962957</v>
      </c>
      <c r="L37" s="30"/>
      <c r="M37" s="32"/>
    </row>
    <row r="38" spans="2:15" ht="24" customHeight="1" thickBot="1">
      <c r="B38" s="23"/>
      <c r="C38" s="62"/>
      <c r="D38" s="19">
        <v>0.25</v>
      </c>
      <c r="E38" s="34">
        <f>('CRR Analysis'!C10-'CRR Analysis'!C20)-'Root Rot Analysis'!$J$16-('CRR Analysis'!L10-'CRR Analysis'!L20)</f>
        <v>-9.9545122685185348</v>
      </c>
      <c r="F38" s="34">
        <f>('CRR Analysis'!D10-'CRR Analysis'!D20)-'Root Rot Analysis'!$J$16-('CRR Analysis'!M10-'CRR Analysis'!M20)</f>
        <v>-2.300015335648169</v>
      </c>
      <c r="G38" s="34">
        <f>('CRR Analysis'!E10-'CRR Analysis'!E20)-'Root Rot Analysis'!$J$16-('CRR Analysis'!N10-'CRR Analysis'!N20)</f>
        <v>5.3544815972222111</v>
      </c>
      <c r="H38" s="34">
        <f>('CRR Analysis'!F10-'CRR Analysis'!F20)-'Root Rot Analysis'!$J$16-('CRR Analysis'!O10-'CRR Analysis'!O20)</f>
        <v>13.008978530092513</v>
      </c>
      <c r="I38" s="34">
        <f>('CRR Analysis'!G10-'CRR Analysis'!G20)-'Root Rot Analysis'!$J$16-('CRR Analysis'!P10-'CRR Analysis'!P20)</f>
        <v>18.361350462962925</v>
      </c>
      <c r="J38" s="34">
        <f>('CRR Analysis'!H10-'CRR Analysis'!H20)-'Root Rot Analysis'!$J$16-('CRR Analysis'!Q10-'CRR Analysis'!Q20)</f>
        <v>22.857644270833383</v>
      </c>
      <c r="K38" s="54">
        <f>('CRR Analysis'!I10-'CRR Analysis'!I20)-'Root Rot Analysis'!$J$16-('CRR Analysis'!R10-'CRR Analysis'!R20)</f>
        <v>28.99981307870366</v>
      </c>
      <c r="L38" s="30"/>
      <c r="M38" s="32"/>
    </row>
    <row r="39" spans="2:15" ht="24" customHeight="1" thickBot="1">
      <c r="B39" s="23"/>
      <c r="C39" s="62"/>
      <c r="D39" s="18">
        <v>0.3</v>
      </c>
      <c r="E39" s="34">
        <f>('CRR Analysis'!C11-'CRR Analysis'!C21)-'Root Rot Analysis'!$J$16-('CRR Analysis'!L11-'CRR Analysis'!L21)</f>
        <v>-3.8309147222222464</v>
      </c>
      <c r="F39" s="34">
        <f>('CRR Analysis'!D11-'CRR Analysis'!D21)-'Root Rot Analysis'!$J$16-('CRR Analysis'!M11-'CRR Analysis'!M21)</f>
        <v>5.3544815972222182</v>
      </c>
      <c r="G39" s="34">
        <f>('CRR Analysis'!E11-'CRR Analysis'!E21)-'Root Rot Analysis'!$J$16-('CRR Analysis'!N11-'CRR Analysis'!N21)</f>
        <v>14.539877916666647</v>
      </c>
      <c r="H39" s="34">
        <f>('CRR Analysis'!F11-'CRR Analysis'!F21)-'Root Rot Analysis'!$J$16-('CRR Analysis'!O11-'CRR Analysis'!O21)</f>
        <v>23.725274236111126</v>
      </c>
      <c r="I39" s="34">
        <f>('CRR Analysis'!G11-'CRR Analysis'!G21)-'Root Rot Analysis'!$J$16-('CRR Analysis'!P11-'CRR Analysis'!P21)</f>
        <v>30.805420555555521</v>
      </c>
      <c r="J39" s="34">
        <f>('CRR Analysis'!H11-'CRR Analysis'!H21)-'Root Rot Analysis'!$J$16-('CRR Analysis'!Q11-'CRR Analysis'!Q21)</f>
        <v>36.857223125000004</v>
      </c>
      <c r="K39" s="54">
        <f>('CRR Analysis'!I11-'CRR Analysis'!I21)-'Root Rot Analysis'!$J$16-('CRR Analysis'!R11-'CRR Analysis'!R21)</f>
        <v>42.909025694444452</v>
      </c>
      <c r="L39" s="30"/>
      <c r="M39" s="32"/>
    </row>
    <row r="40" spans="2:15" ht="24" customHeight="1" thickBot="1">
      <c r="B40" s="23"/>
      <c r="C40" s="62"/>
      <c r="D40" s="19">
        <v>0.35</v>
      </c>
      <c r="E40" s="34">
        <f>('CRR Analysis'!C12-'CRR Analysis'!C22)-'Root Rot Analysis'!$J$16-('CRR Analysis'!L12-'CRR Analysis'!L22)</f>
        <v>2.2926828240740704</v>
      </c>
      <c r="F40" s="34">
        <f>('CRR Analysis'!D12-'CRR Analysis'!D22)-'Root Rot Analysis'!$J$16-('CRR Analysis'!M12-'CRR Analysis'!M22)</f>
        <v>13.008978530092584</v>
      </c>
      <c r="G40" s="34">
        <f>('CRR Analysis'!E12-'CRR Analysis'!E22)-'Root Rot Analysis'!$J$16-('CRR Analysis'!N12-'CRR Analysis'!N22)</f>
        <v>23.725274236111105</v>
      </c>
      <c r="H40" s="34">
        <f>('CRR Analysis'!F12-'CRR Analysis'!F22)-'Root Rot Analysis'!$J$16-('CRR Analysis'!O12-'CRR Analysis'!O22)</f>
        <v>34.441569942129625</v>
      </c>
      <c r="I40" s="34">
        <f>('CRR Analysis'!G12-'CRR Analysis'!G22)-'Root Rot Analysis'!$J$16-('CRR Analysis'!P12-'CRR Analysis'!P22)</f>
        <v>43.249490648148139</v>
      </c>
      <c r="J40" s="34">
        <f>('CRR Analysis'!H12-'CRR Analysis'!H22)-'Root Rot Analysis'!$J$16-('CRR Analysis'!Q12-'CRR Analysis'!Q22)</f>
        <v>50.856801979166676</v>
      </c>
      <c r="K40" s="55">
        <f>('CRR Analysis'!I12-'CRR Analysis'!I22)-'Root Rot Analysis'!$J$16-('CRR Analysis'!R12-'CRR Analysis'!R22)</f>
        <v>58.464113310185169</v>
      </c>
      <c r="L40" s="30"/>
      <c r="M40" s="32"/>
    </row>
    <row r="41" spans="2:15" ht="24" customHeight="1">
      <c r="B41" s="23"/>
      <c r="C41" s="36"/>
      <c r="D41" s="21"/>
      <c r="E41" s="37"/>
      <c r="F41" s="37"/>
      <c r="G41" s="37"/>
      <c r="H41" s="37"/>
      <c r="I41" s="37"/>
      <c r="J41" s="37"/>
      <c r="K41" s="37"/>
      <c r="L41" s="30"/>
      <c r="M41" s="23"/>
      <c r="N41" s="23"/>
      <c r="O41" s="22"/>
    </row>
    <row r="42" spans="2:15" s="43" customFormat="1" ht="24" customHeight="1" thickBot="1">
      <c r="B42" s="38"/>
      <c r="C42" s="39"/>
      <c r="D42" s="40"/>
      <c r="E42" s="40"/>
      <c r="F42" s="40"/>
      <c r="G42" s="40"/>
      <c r="H42" s="40"/>
      <c r="I42" s="40"/>
      <c r="J42" s="41"/>
      <c r="K42" s="40"/>
      <c r="L42" s="42"/>
      <c r="M42" s="38"/>
      <c r="N42" s="38"/>
    </row>
    <row r="43" spans="2: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</sheetData>
  <sheetProtection sheet="1" objects="1" scenarios="1"/>
  <mergeCells count="5">
    <mergeCell ref="C34:C40"/>
    <mergeCell ref="J18:N20"/>
    <mergeCell ref="C29:L31"/>
    <mergeCell ref="F23:G23"/>
    <mergeCell ref="E32:K32"/>
  </mergeCells>
  <pageMargins left="0.7" right="0.7" top="0.75" bottom="0.75" header="0.3" footer="0.3"/>
  <pageSetup scale="7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23"/>
  <sheetViews>
    <sheetView topLeftCell="B1" workbookViewId="0">
      <selection activeCell="L6" sqref="L6"/>
    </sheetView>
  </sheetViews>
  <sheetFormatPr defaultRowHeight="13.2"/>
  <sheetData>
    <row r="4" spans="2:27">
      <c r="B4" s="3"/>
      <c r="C4" s="3"/>
      <c r="D4" s="72" t="s">
        <v>0</v>
      </c>
      <c r="E4" s="72"/>
      <c r="F4" s="72"/>
      <c r="G4" s="72"/>
      <c r="H4" s="72"/>
      <c r="I4" s="20"/>
      <c r="J4" s="3"/>
      <c r="K4" s="3"/>
      <c r="L4" s="3"/>
      <c r="M4" s="72" t="s">
        <v>2</v>
      </c>
      <c r="N4" s="72"/>
      <c r="O4" s="72"/>
      <c r="P4" s="72"/>
      <c r="Q4" s="72"/>
      <c r="R4" s="20"/>
      <c r="S4" s="3"/>
      <c r="T4" s="3"/>
      <c r="U4" s="3"/>
      <c r="V4" s="72" t="s">
        <v>3</v>
      </c>
      <c r="W4" s="72"/>
      <c r="X4" s="72"/>
      <c r="Y4" s="72"/>
      <c r="Z4" s="72"/>
    </row>
    <row r="5" spans="2:27">
      <c r="B5" s="3"/>
      <c r="C5" s="9">
        <f>'Root Rot Analysis'!E33</f>
        <v>200</v>
      </c>
      <c r="D5" s="9">
        <f>'Root Rot Analysis'!F33</f>
        <v>250</v>
      </c>
      <c r="E5" s="9">
        <f>'Root Rot Analysis'!G33</f>
        <v>300</v>
      </c>
      <c r="F5" s="9">
        <f>'Root Rot Analysis'!H33</f>
        <v>350</v>
      </c>
      <c r="G5" s="9">
        <f>'Root Rot Analysis'!I33</f>
        <v>400</v>
      </c>
      <c r="H5" s="9">
        <f>'Root Rot Analysis'!J33</f>
        <v>450</v>
      </c>
      <c r="I5" s="9">
        <f>'Root Rot Analysis'!K33</f>
        <v>500</v>
      </c>
      <c r="J5" s="3"/>
      <c r="K5" s="3"/>
      <c r="L5" s="9">
        <f>'Root Rot Analysis'!E33</f>
        <v>200</v>
      </c>
      <c r="M5" s="9">
        <f>'Root Rot Analysis'!F33</f>
        <v>250</v>
      </c>
      <c r="N5" s="9">
        <f>'Root Rot Analysis'!G33</f>
        <v>300</v>
      </c>
      <c r="O5" s="9">
        <f>'Root Rot Analysis'!H33</f>
        <v>350</v>
      </c>
      <c r="P5" s="9">
        <f>'Root Rot Analysis'!I33</f>
        <v>400</v>
      </c>
      <c r="Q5" s="9">
        <f>'Root Rot Analysis'!J33</f>
        <v>450</v>
      </c>
      <c r="R5" s="9">
        <f>'Root Rot Analysis'!K33</f>
        <v>500</v>
      </c>
      <c r="S5" s="3"/>
      <c r="T5" s="3"/>
      <c r="U5" s="9">
        <f>'Root Rot Analysis'!E33</f>
        <v>200</v>
      </c>
      <c r="V5" s="9">
        <f>'Root Rot Analysis'!F33</f>
        <v>250</v>
      </c>
      <c r="W5" s="9">
        <f>'Root Rot Analysis'!G33</f>
        <v>300</v>
      </c>
      <c r="X5" s="9">
        <f>'Root Rot Analysis'!H33</f>
        <v>350</v>
      </c>
      <c r="Y5" s="9">
        <f>'Root Rot Analysis'!I33</f>
        <v>400</v>
      </c>
      <c r="Z5" s="9">
        <f>'Root Rot Analysis'!J33</f>
        <v>450</v>
      </c>
      <c r="AA5" s="9">
        <f>'Root Rot Analysis'!K33</f>
        <v>500</v>
      </c>
    </row>
    <row r="6" spans="2:27">
      <c r="B6" s="10">
        <v>0.05</v>
      </c>
      <c r="C6" s="11">
        <f>((U6*'Root Rot Analysis'!$H$12)+(((U6*1.447)/2000)*'Root Rot Analysis'!$H$14))</f>
        <v>181.31635125</v>
      </c>
      <c r="D6" s="11">
        <f>((V6*'Root Rot Analysis'!$H$12)+(((V6*1.447)/2000)*'Root Rot Analysis'!$H$14))</f>
        <v>226.6454390625</v>
      </c>
      <c r="E6" s="11">
        <f>((W6*'Root Rot Analysis'!$H$12)+(((W6*1.447)/2000)*'Root Rot Analysis'!$H$14))</f>
        <v>271.97452687499998</v>
      </c>
      <c r="F6" s="11">
        <f>((X6*'Root Rot Analysis'!$H$12)+(((X6*1.447)/2000)*'Root Rot Analysis'!$H$14))</f>
        <v>317.30361468749999</v>
      </c>
      <c r="G6" s="11">
        <f>((Y6*'Root Rot Analysis'!$H$12)+(((Y6*1.447)/2000)*'Root Rot Analysis'!$H$14))</f>
        <v>362.63270249999999</v>
      </c>
      <c r="H6" s="11">
        <f>((Z6*'Root Rot Analysis'!$H$12)+(((Z6*1.447)/2000)*'Root Rot Analysis'!$H$14))</f>
        <v>407.9617903125</v>
      </c>
      <c r="I6" s="11">
        <f>((AA6*'Root Rot Analysis'!$H$12)+(((AA6*1.447)/2000)*'Root Rot Analysis'!$H$14))</f>
        <v>453.29087812500001</v>
      </c>
      <c r="J6" s="3"/>
      <c r="K6" s="10">
        <v>0.05</v>
      </c>
      <c r="L6" s="11">
        <f>IF(U6&gt;350,(U6*'Root Rot Analysis'!$H$16)+(((U6*(1/0.27)/100)*'Root Rot Analysis'!$H$20))+((U6/480)*'Root Rot Analysis'!$H$18)+(((U6/480)*50)*'Root Rot Analysis'!$H$22),(U6*'Root Rot Analysis'!$H$16)+(((U6*(1/0.27)/100)*'Root Rot Analysis'!$H$20))+((U6/480)*'Root Rot Analysis'!$H$18)+(36.45*'Root Rot Analysis'!$H$22))</f>
        <v>61.275837962962967</v>
      </c>
      <c r="M6" s="11">
        <f>IF(V6&gt;350,(V6*'Root Rot Analysis'!$H$16)+(((V6*(1/0.27)/100)*'Root Rot Analysis'!$H$20))+((V6/480)*'Root Rot Analysis'!$H$18)+(((V6/480)*50)*'Root Rot Analysis'!$H$22),(V6*'Root Rot Analysis'!$H$16)+(((V6*(1/0.27)/100)*'Root Rot Analysis'!$H$20))+((V6/480)*'Root Rot Analysis'!$H$18)+(36.45*'Root Rot Analysis'!$H$22))</f>
        <v>70.853922453703703</v>
      </c>
      <c r="N6" s="11">
        <f>IF(W6&gt;350,(W6*'Root Rot Analysis'!$H$16)+(((W6*(1/0.27)/100)*'Root Rot Analysis'!$H$20))+((W6/480)*'Root Rot Analysis'!$H$18)+(((W6/480)*50)*'Root Rot Analysis'!$H$22),(W6*'Root Rot Analysis'!$H$16)+(((W6*(1/0.27)/100)*'Root Rot Analysis'!$H$20))+((W6/480)*'Root Rot Analysis'!$H$18)+(36.45*'Root Rot Analysis'!$H$22))</f>
        <v>80.432006944444453</v>
      </c>
      <c r="O6" s="11">
        <f>IF(X6&gt;350,(X6*'Root Rot Analysis'!$H$16)+(((X6*(1/0.27)/100)*'Root Rot Analysis'!$H$20))+((X6/480)*'Root Rot Analysis'!$H$18)+(((X6/480)*50)*'Root Rot Analysis'!$H$22),(X6*'Root Rot Analysis'!$H$16)+(((X6*(1/0.27)/100)*'Root Rot Analysis'!$H$20))+((X6/480)*'Root Rot Analysis'!$H$18)+(36.45*'Root Rot Analysis'!$H$22))</f>
        <v>90.010091435185188</v>
      </c>
      <c r="P6" s="11">
        <f>IF(Y6&gt;350,(Y6*'Root Rot Analysis'!$H$16)+(((Y6*(1/0.27)/100)*'Root Rot Analysis'!$H$20))+((Y6/480)*'Root Rot Analysis'!$H$18)+(((Y6/480)*50)*'Root Rot Analysis'!$H$22),(Y6*'Root Rot Analysis'!$H$16)+(((Y6*(1/0.27)/100)*'Root Rot Analysis'!$H$20))+((Y6/480)*'Root Rot Analysis'!$H$18)+(36.45*'Root Rot Analysis'!$H$22))</f>
        <v>102.67780092592592</v>
      </c>
      <c r="Q6" s="11">
        <f>IF(Z6&gt;350,(Z6*'Root Rot Analysis'!$H$16)+(((Z6*(1/0.27)/100)*'Root Rot Analysis'!$H$20))+((Z6/480)*'Root Rot Analysis'!$H$18)+(((Z6/480)*50)*'Root Rot Analysis'!$H$22),(Z6*'Root Rot Analysis'!$H$16)+(((Z6*(1/0.27)/100)*'Root Rot Analysis'!$H$20))+((Z6/480)*'Root Rot Analysis'!$H$18)+(36.45*'Root Rot Analysis'!$H$22))</f>
        <v>115.51252604166665</v>
      </c>
      <c r="R6" s="11">
        <f>IF(AA6&gt;350,(AA6*'Root Rot Analysis'!$H$16)+(((AA6*(1/0.27)/100)*'Root Rot Analysis'!$H$20))+((AA6/480)*'Root Rot Analysis'!$H$18)+(((AA6/480)*50)*'Root Rot Analysis'!$H$22),(AA6*'Root Rot Analysis'!$H$16)+(((AA6*(1/0.27)/100)*'Root Rot Analysis'!$H$20))+((AA6/480)*'Root Rot Analysis'!$H$18)+(36.45*'Root Rot Analysis'!$H$22))</f>
        <v>128.34725115740741</v>
      </c>
      <c r="S6" s="3"/>
      <c r="T6" s="10">
        <v>0.05</v>
      </c>
      <c r="U6" s="12">
        <f>((U$5*(1-$T6))+((U$5*'Root Rot Analysis'!$H$24)*$T6))</f>
        <v>198.5</v>
      </c>
      <c r="V6" s="12">
        <f>((V$5*(1-$T6))+((V$5*'Root Rot Analysis'!$H$24)*$T6))</f>
        <v>248.125</v>
      </c>
      <c r="W6" s="12">
        <f>((W$5*(1-$T6))+((W$5*'Root Rot Analysis'!$H$24)*$T6))</f>
        <v>297.75</v>
      </c>
      <c r="X6" s="12">
        <f>((X$5*(1-$T6))+((X$5*'Root Rot Analysis'!$H$24)*$T6))</f>
        <v>347.375</v>
      </c>
      <c r="Y6" s="12">
        <f>((Y$5*(1-$T6))+((Y$5*'Root Rot Analysis'!$H$24)*$T6))</f>
        <v>397</v>
      </c>
      <c r="Z6" s="12">
        <f>((Z$5*(1-$T6))+((Z$5*'Root Rot Analysis'!$H$24)*$T6))</f>
        <v>446.625</v>
      </c>
      <c r="AA6" s="12">
        <f>((AA$5*(1-$T6))+((AA$5*'Root Rot Analysis'!$H$24)*$T6))</f>
        <v>496.25</v>
      </c>
    </row>
    <row r="7" spans="2:27">
      <c r="B7" s="10">
        <v>0.1</v>
      </c>
      <c r="C7" s="11">
        <f>((U7*'Root Rot Analysis'!$H$12)+(((U7*1.447)/2000)*'Root Rot Analysis'!$H$14))</f>
        <v>179.94620249999997</v>
      </c>
      <c r="D7" s="11">
        <f>((V7*'Root Rot Analysis'!$H$12)+(((V7*1.447)/2000)*'Root Rot Analysis'!$H$14))</f>
        <v>224.932753125</v>
      </c>
      <c r="E7" s="11">
        <f>((W7*'Root Rot Analysis'!$H$12)+(((W7*1.447)/2000)*'Root Rot Analysis'!$H$14))</f>
        <v>269.91930374999998</v>
      </c>
      <c r="F7" s="11">
        <f>((X7*'Root Rot Analysis'!$H$12)+(((X7*1.447)/2000)*'Root Rot Analysis'!$H$14))</f>
        <v>314.90585437499999</v>
      </c>
      <c r="G7" s="11">
        <f>((Y7*'Root Rot Analysis'!$H$12)+(((Y7*1.447)/2000)*'Root Rot Analysis'!$H$14))</f>
        <v>359.89240499999994</v>
      </c>
      <c r="H7" s="11">
        <f>((Z7*'Root Rot Analysis'!$H$12)+(((Z7*1.447)/2000)*'Root Rot Analysis'!$H$14))</f>
        <v>404.878955625</v>
      </c>
      <c r="I7" s="11">
        <f>((AA7*'Root Rot Analysis'!$H$12)+(((AA7*1.447)/2000)*'Root Rot Analysis'!$H$14))</f>
        <v>449.86550625000001</v>
      </c>
      <c r="J7" s="3"/>
      <c r="K7" s="10">
        <v>0.1</v>
      </c>
      <c r="L7" s="11">
        <f>IF(U7&gt;350,(U7*'Root Rot Analysis'!$H$16)+(((U7*(1/0.27)/100)*'Root Rot Analysis'!$H$20))+((U7/480)*'Root Rot Analysis'!$H$18)+(((U7/480)*50)*'Root Rot Analysis'!$H$22),(U7*'Root Rot Analysis'!$H$16)+(((U7*(1/0.27)/100)*'Root Rot Analysis'!$H$20))+((U7/480)*'Root Rot Analysis'!$H$18)+(36.45*'Root Rot Analysis'!$H$22))</f>
        <v>60.986324074074076</v>
      </c>
      <c r="M7" s="11">
        <f>IF(V7&gt;350,(V7*'Root Rot Analysis'!$H$16)+(((V7*(1/0.27)/100)*'Root Rot Analysis'!$H$20))+((V7/480)*'Root Rot Analysis'!$H$18)+(((V7/480)*50)*'Root Rot Analysis'!$H$22),(V7*'Root Rot Analysis'!$H$16)+(((V7*(1/0.27)/100)*'Root Rot Analysis'!$H$20))+((V7/480)*'Root Rot Analysis'!$H$18)+(36.45*'Root Rot Analysis'!$H$22))</f>
        <v>70.492030092592586</v>
      </c>
      <c r="N7" s="11">
        <f>IF(W7&gt;350,(W7*'Root Rot Analysis'!$H$16)+(((W7*(1/0.27)/100)*'Root Rot Analysis'!$H$20))+((W7/480)*'Root Rot Analysis'!$H$18)+(((W7/480)*50)*'Root Rot Analysis'!$H$22),(W7*'Root Rot Analysis'!$H$16)+(((W7*(1/0.27)/100)*'Root Rot Analysis'!$H$20))+((W7/480)*'Root Rot Analysis'!$H$18)+(36.45*'Root Rot Analysis'!$H$22))</f>
        <v>79.997736111111109</v>
      </c>
      <c r="O7" s="11">
        <f>IF(X7&gt;350,(X7*'Root Rot Analysis'!$H$16)+(((X7*(1/0.27)/100)*'Root Rot Analysis'!$H$20))+((X7/480)*'Root Rot Analysis'!$H$18)+(((X7/480)*50)*'Root Rot Analysis'!$H$22),(X7*'Root Rot Analysis'!$H$16)+(((X7*(1/0.27)/100)*'Root Rot Analysis'!$H$20))+((X7/480)*'Root Rot Analysis'!$H$18)+(36.45*'Root Rot Analysis'!$H$22))</f>
        <v>89.503442129629633</v>
      </c>
      <c r="P7" s="11">
        <f>IF(Y7&gt;350,(Y7*'Root Rot Analysis'!$H$16)+(((Y7*(1/0.27)/100)*'Root Rot Analysis'!$H$20))+((Y7/480)*'Root Rot Analysis'!$H$18)+(((Y7/480)*50)*'Root Rot Analysis'!$H$22),(Y7*'Root Rot Analysis'!$H$16)+(((Y7*(1/0.27)/100)*'Root Rot Analysis'!$H$20))+((Y7/480)*'Root Rot Analysis'!$H$18)+(36.45*'Root Rot Analysis'!$H$22))</f>
        <v>101.90189814814815</v>
      </c>
      <c r="Q7" s="11">
        <f>IF(Z7&gt;350,(Z7*'Root Rot Analysis'!$H$16)+(((Z7*(1/0.27)/100)*'Root Rot Analysis'!$H$20))+((Z7/480)*'Root Rot Analysis'!$H$18)+(((Z7/480)*50)*'Root Rot Analysis'!$H$22),(Z7*'Root Rot Analysis'!$H$16)+(((Z7*(1/0.27)/100)*'Root Rot Analysis'!$H$20))+((Z7/480)*'Root Rot Analysis'!$H$18)+(36.45*'Root Rot Analysis'!$H$22))</f>
        <v>114.63963541666666</v>
      </c>
      <c r="R7" s="11">
        <f>IF(AA7&gt;350,(AA7*'Root Rot Analysis'!$H$16)+(((AA7*(1/0.27)/100)*'Root Rot Analysis'!$H$20))+((AA7/480)*'Root Rot Analysis'!$H$18)+(((AA7/480)*50)*'Root Rot Analysis'!$H$22),(AA7*'Root Rot Analysis'!$H$16)+(((AA7*(1/0.27)/100)*'Root Rot Analysis'!$H$20))+((AA7/480)*'Root Rot Analysis'!$H$18)+(36.45*'Root Rot Analysis'!$H$22))</f>
        <v>127.37737268518516</v>
      </c>
      <c r="S7" s="3"/>
      <c r="T7" s="10">
        <v>0.1</v>
      </c>
      <c r="U7" s="12">
        <f>((U$5*(1-$T7))+((U$5*'Root Rot Analysis'!$H$24)*$T7))</f>
        <v>197</v>
      </c>
      <c r="V7" s="12">
        <f>((V$5*(1-$T7))+((V$5*'Root Rot Analysis'!$H$24)*$T7))</f>
        <v>246.25</v>
      </c>
      <c r="W7" s="12">
        <f>((W$5*(1-$T7))+((W$5*'Root Rot Analysis'!$H$24)*$T7))</f>
        <v>295.5</v>
      </c>
      <c r="X7" s="12">
        <f>((X$5*(1-$T7))+((X$5*'Root Rot Analysis'!$H$24)*$T7))</f>
        <v>344.75</v>
      </c>
      <c r="Y7" s="12">
        <f>((Y$5*(1-$T7))+((Y$5*'Root Rot Analysis'!$H$24)*$T7))</f>
        <v>394</v>
      </c>
      <c r="Z7" s="12">
        <f>((Z$5*(1-$T7))+((Z$5*'Root Rot Analysis'!$H$24)*$T7))</f>
        <v>443.25</v>
      </c>
      <c r="AA7" s="12">
        <f>((AA$5*(1-$T7))+((AA$5*'Root Rot Analysis'!$H$24)*$T7))</f>
        <v>492.5</v>
      </c>
    </row>
    <row r="8" spans="2:27">
      <c r="B8" s="10">
        <v>0.15</v>
      </c>
      <c r="C8" s="11">
        <f>((U8*'Root Rot Analysis'!$H$12)+(((U8*1.447)/2000)*'Root Rot Analysis'!$H$14))</f>
        <v>178.57605375</v>
      </c>
      <c r="D8" s="11">
        <f>((V8*'Root Rot Analysis'!$H$12)+(((V8*1.447)/2000)*'Root Rot Analysis'!$H$14))</f>
        <v>223.22006718750001</v>
      </c>
      <c r="E8" s="11">
        <f>((W8*'Root Rot Analysis'!$H$12)+(((W8*1.447)/2000)*'Root Rot Analysis'!$H$14))</f>
        <v>267.86408062499999</v>
      </c>
      <c r="F8" s="11">
        <f>((X8*'Root Rot Analysis'!$H$12)+(((X8*1.447)/2000)*'Root Rot Analysis'!$H$14))</f>
        <v>312.50809406249999</v>
      </c>
      <c r="G8" s="11">
        <f>((Y8*'Root Rot Analysis'!$H$12)+(((Y8*1.447)/2000)*'Root Rot Analysis'!$H$14))</f>
        <v>357.1521075</v>
      </c>
      <c r="H8" s="11">
        <f>((Z8*'Root Rot Analysis'!$H$12)+(((Z8*1.447)/2000)*'Root Rot Analysis'!$H$14))</f>
        <v>401.79612093749995</v>
      </c>
      <c r="I8" s="11">
        <f>((AA8*'Root Rot Analysis'!$H$12)+(((AA8*1.447)/2000)*'Root Rot Analysis'!$H$14))</f>
        <v>446.44013437500001</v>
      </c>
      <c r="J8" s="3"/>
      <c r="K8" s="10">
        <v>0.15</v>
      </c>
      <c r="L8" s="11">
        <f>IF(U8&gt;350,(U8*'Root Rot Analysis'!$H$16)+(((U8*(1/0.27)/100)*'Root Rot Analysis'!$H$20))+((U8/480)*'Root Rot Analysis'!$H$18)+(((U8/480)*50)*'Root Rot Analysis'!$H$22),(U8*'Root Rot Analysis'!$H$16)+(((U8*(1/0.27)/100)*'Root Rot Analysis'!$H$20))+((U8/480)*'Root Rot Analysis'!$H$18)+(36.45*'Root Rot Analysis'!$H$22))</f>
        <v>60.696810185185186</v>
      </c>
      <c r="M8" s="11">
        <f>IF(V8&gt;350,(V8*'Root Rot Analysis'!$H$16)+(((V8*(1/0.27)/100)*'Root Rot Analysis'!$H$20))+((V8/480)*'Root Rot Analysis'!$H$18)+(((V8/480)*50)*'Root Rot Analysis'!$H$22),(V8*'Root Rot Analysis'!$H$16)+(((V8*(1/0.27)/100)*'Root Rot Analysis'!$H$20))+((V8/480)*'Root Rot Analysis'!$H$18)+(36.45*'Root Rot Analysis'!$H$22))</f>
        <v>70.130137731481483</v>
      </c>
      <c r="N8" s="11">
        <f>IF(W8&gt;350,(W8*'Root Rot Analysis'!$H$16)+(((W8*(1/0.27)/100)*'Root Rot Analysis'!$H$20))+((W8/480)*'Root Rot Analysis'!$H$18)+(((W8/480)*50)*'Root Rot Analysis'!$H$22),(W8*'Root Rot Analysis'!$H$16)+(((W8*(1/0.27)/100)*'Root Rot Analysis'!$H$20))+((W8/480)*'Root Rot Analysis'!$H$18)+(36.45*'Root Rot Analysis'!$H$22))</f>
        <v>79.56346527777778</v>
      </c>
      <c r="O8" s="11">
        <f>IF(X8&gt;350,(X8*'Root Rot Analysis'!$H$16)+(((X8*(1/0.27)/100)*'Root Rot Analysis'!$H$20))+((X8/480)*'Root Rot Analysis'!$H$18)+(((X8/480)*50)*'Root Rot Analysis'!$H$22),(X8*'Root Rot Analysis'!$H$16)+(((X8*(1/0.27)/100)*'Root Rot Analysis'!$H$20))+((X8/480)*'Root Rot Analysis'!$H$18)+(36.45*'Root Rot Analysis'!$H$22))</f>
        <v>88.996792824074078</v>
      </c>
      <c r="P8" s="11">
        <f>IF(Y8&gt;350,(Y8*'Root Rot Analysis'!$H$16)+(((Y8*(1/0.27)/100)*'Root Rot Analysis'!$H$20))+((Y8/480)*'Root Rot Analysis'!$H$18)+(((Y8/480)*50)*'Root Rot Analysis'!$H$22),(Y8*'Root Rot Analysis'!$H$16)+(((Y8*(1/0.27)/100)*'Root Rot Analysis'!$H$20))+((Y8/480)*'Root Rot Analysis'!$H$18)+(36.45*'Root Rot Analysis'!$H$22))</f>
        <v>101.12599537037036</v>
      </c>
      <c r="Q8" s="11">
        <f>IF(Z8&gt;350,(Z8*'Root Rot Analysis'!$H$16)+(((Z8*(1/0.27)/100)*'Root Rot Analysis'!$H$20))+((Z8/480)*'Root Rot Analysis'!$H$18)+(((Z8/480)*50)*'Root Rot Analysis'!$H$22),(Z8*'Root Rot Analysis'!$H$16)+(((Z8*(1/0.27)/100)*'Root Rot Analysis'!$H$20))+((Z8/480)*'Root Rot Analysis'!$H$18)+(36.45*'Root Rot Analysis'!$H$22))</f>
        <v>113.76674479166667</v>
      </c>
      <c r="R8" s="11">
        <f>IF(AA8&gt;350,(AA8*'Root Rot Analysis'!$H$16)+(((AA8*(1/0.27)/100)*'Root Rot Analysis'!$H$20))+((AA8/480)*'Root Rot Analysis'!$H$18)+(((AA8/480)*50)*'Root Rot Analysis'!$H$22),(AA8*'Root Rot Analysis'!$H$16)+(((AA8*(1/0.27)/100)*'Root Rot Analysis'!$H$20))+((AA8/480)*'Root Rot Analysis'!$H$18)+(36.45*'Root Rot Analysis'!$H$22))</f>
        <v>126.40749421296296</v>
      </c>
      <c r="S8" s="3"/>
      <c r="T8" s="10">
        <v>0.15</v>
      </c>
      <c r="U8" s="12">
        <f>((U$5*(1-$T8))+((U$5*'Root Rot Analysis'!$H$24)*$T8))</f>
        <v>195.5</v>
      </c>
      <c r="V8" s="12">
        <f>((V$5*(1-$T8))+((V$5*'Root Rot Analysis'!$H$24)*$T8))</f>
        <v>244.375</v>
      </c>
      <c r="W8" s="12">
        <f>((W$5*(1-$T8))+((W$5*'Root Rot Analysis'!$H$24)*$T8))</f>
        <v>293.25</v>
      </c>
      <c r="X8" s="12">
        <f>((X$5*(1-$T8))+((X$5*'Root Rot Analysis'!$H$24)*$T8))</f>
        <v>342.125</v>
      </c>
      <c r="Y8" s="12">
        <f>((Y$5*(1-$T8))+((Y$5*'Root Rot Analysis'!$H$24)*$T8))</f>
        <v>391</v>
      </c>
      <c r="Z8" s="12">
        <f>((Z$5*(1-$T8))+((Z$5*'Root Rot Analysis'!$H$24)*$T8))</f>
        <v>439.875</v>
      </c>
      <c r="AA8" s="12">
        <f>((AA$5*(1-$T8))+((AA$5*'Root Rot Analysis'!$H$24)*$T8))</f>
        <v>488.75</v>
      </c>
    </row>
    <row r="9" spans="2:27">
      <c r="B9" s="10">
        <v>0.2</v>
      </c>
      <c r="C9" s="11">
        <f>((U9*'Root Rot Analysis'!$H$12)+(((U9*1.447)/2000)*'Root Rot Analysis'!$H$14))</f>
        <v>177.20590499999997</v>
      </c>
      <c r="D9" s="11">
        <f>((V9*'Root Rot Analysis'!$H$12)+(((V9*1.447)/2000)*'Root Rot Analysis'!$H$14))</f>
        <v>221.50738125000001</v>
      </c>
      <c r="E9" s="11">
        <f>((W9*'Root Rot Analysis'!$H$12)+(((W9*1.447)/2000)*'Root Rot Analysis'!$H$14))</f>
        <v>265.80885749999999</v>
      </c>
      <c r="F9" s="11">
        <f>((X9*'Root Rot Analysis'!$H$12)+(((X9*1.447)/2000)*'Root Rot Analysis'!$H$14))</f>
        <v>310.11033375</v>
      </c>
      <c r="G9" s="11">
        <f>((Y9*'Root Rot Analysis'!$H$12)+(((Y9*1.447)/2000)*'Root Rot Analysis'!$H$14))</f>
        <v>354.41180999999995</v>
      </c>
      <c r="H9" s="11">
        <f>((Z9*'Root Rot Analysis'!$H$12)+(((Z9*1.447)/2000)*'Root Rot Analysis'!$H$14))</f>
        <v>398.71328624999995</v>
      </c>
      <c r="I9" s="11">
        <f>((AA9*'Root Rot Analysis'!$H$12)+(((AA9*1.447)/2000)*'Root Rot Analysis'!$H$14))</f>
        <v>443.01476250000002</v>
      </c>
      <c r="J9" s="3"/>
      <c r="K9" s="10">
        <v>0.2</v>
      </c>
      <c r="L9" s="11">
        <f>IF(U9&gt;350,(U9*'Root Rot Analysis'!$H$16)+(((U9*(1/0.27)/100)*'Root Rot Analysis'!$H$20))+((U9/480)*'Root Rot Analysis'!$H$18)+(((U9/480)*50)*'Root Rot Analysis'!$H$22),(U9*'Root Rot Analysis'!$H$16)+(((U9*(1/0.27)/100)*'Root Rot Analysis'!$H$20))+((U9/480)*'Root Rot Analysis'!$H$18)+(36.45*'Root Rot Analysis'!$H$22))</f>
        <v>60.407296296296302</v>
      </c>
      <c r="M9" s="11">
        <f>IF(V9&gt;350,(V9*'Root Rot Analysis'!$H$16)+(((V9*(1/0.27)/100)*'Root Rot Analysis'!$H$20))+((V9/480)*'Root Rot Analysis'!$H$18)+(((V9/480)*50)*'Root Rot Analysis'!$H$22),(V9*'Root Rot Analysis'!$H$16)+(((V9*(1/0.27)/100)*'Root Rot Analysis'!$H$20))+((V9/480)*'Root Rot Analysis'!$H$18)+(36.45*'Root Rot Analysis'!$H$22))</f>
        <v>69.768245370370366</v>
      </c>
      <c r="N9" s="11">
        <f>IF(W9&gt;350,(W9*'Root Rot Analysis'!$H$16)+(((W9*(1/0.27)/100)*'Root Rot Analysis'!$H$20))+((W9/480)*'Root Rot Analysis'!$H$18)+(((W9/480)*50)*'Root Rot Analysis'!$H$22),(W9*'Root Rot Analysis'!$H$16)+(((W9*(1/0.27)/100)*'Root Rot Analysis'!$H$20))+((W9/480)*'Root Rot Analysis'!$H$18)+(36.45*'Root Rot Analysis'!$H$22))</f>
        <v>79.129194444444437</v>
      </c>
      <c r="O9" s="11">
        <f>IF(X9&gt;350,(X9*'Root Rot Analysis'!$H$16)+(((X9*(1/0.27)/100)*'Root Rot Analysis'!$H$20))+((X9/480)*'Root Rot Analysis'!$H$18)+(((X9/480)*50)*'Root Rot Analysis'!$H$22),(X9*'Root Rot Analysis'!$H$16)+(((X9*(1/0.27)/100)*'Root Rot Analysis'!$H$20))+((X9/480)*'Root Rot Analysis'!$H$18)+(36.45*'Root Rot Analysis'!$H$22))</f>
        <v>88.490143518518522</v>
      </c>
      <c r="P9" s="11">
        <f>IF(Y9&gt;350,(Y9*'Root Rot Analysis'!$H$16)+(((Y9*(1/0.27)/100)*'Root Rot Analysis'!$H$20))+((Y9/480)*'Root Rot Analysis'!$H$18)+(((Y9/480)*50)*'Root Rot Analysis'!$H$22),(Y9*'Root Rot Analysis'!$H$16)+(((Y9*(1/0.27)/100)*'Root Rot Analysis'!$H$20))+((Y9/480)*'Root Rot Analysis'!$H$18)+(36.45*'Root Rot Analysis'!$H$22))</f>
        <v>100.3500925925926</v>
      </c>
      <c r="Q9" s="11">
        <f>IF(Z9&gt;350,(Z9*'Root Rot Analysis'!$H$16)+(((Z9*(1/0.27)/100)*'Root Rot Analysis'!$H$20))+((Z9/480)*'Root Rot Analysis'!$H$18)+(((Z9/480)*50)*'Root Rot Analysis'!$H$22),(Z9*'Root Rot Analysis'!$H$16)+(((Z9*(1/0.27)/100)*'Root Rot Analysis'!$H$20))+((Z9/480)*'Root Rot Analysis'!$H$18)+(36.45*'Root Rot Analysis'!$H$22))</f>
        <v>112.89385416666666</v>
      </c>
      <c r="R9" s="11">
        <f>IF(AA9&gt;350,(AA9*'Root Rot Analysis'!$H$16)+(((AA9*(1/0.27)/100)*'Root Rot Analysis'!$H$20))+((AA9/480)*'Root Rot Analysis'!$H$18)+(((AA9/480)*50)*'Root Rot Analysis'!$H$22),(AA9*'Root Rot Analysis'!$H$16)+(((AA9*(1/0.27)/100)*'Root Rot Analysis'!$H$20))+((AA9/480)*'Root Rot Analysis'!$H$18)+(36.45*'Root Rot Analysis'!$H$22))</f>
        <v>125.43761574074072</v>
      </c>
      <c r="S9" s="3"/>
      <c r="T9" s="10">
        <v>0.2</v>
      </c>
      <c r="U9" s="12">
        <f>((U$5*(1-$T9))+((U$5*'Root Rot Analysis'!$H$24)*$T9))</f>
        <v>194</v>
      </c>
      <c r="V9" s="12">
        <f>((V$5*(1-$T9))+((V$5*'Root Rot Analysis'!$H$24)*$T9))</f>
        <v>242.5</v>
      </c>
      <c r="W9" s="12">
        <f>((W$5*(1-$T9))+((W$5*'Root Rot Analysis'!$H$24)*$T9))</f>
        <v>291</v>
      </c>
      <c r="X9" s="12">
        <f>((X$5*(1-$T9))+((X$5*'Root Rot Analysis'!$H$24)*$T9))</f>
        <v>339.5</v>
      </c>
      <c r="Y9" s="12">
        <f>((Y$5*(1-$T9))+((Y$5*'Root Rot Analysis'!$H$24)*$T9))</f>
        <v>388</v>
      </c>
      <c r="Z9" s="12">
        <f>((Z$5*(1-$T9))+((Z$5*'Root Rot Analysis'!$H$24)*$T9))</f>
        <v>436.5</v>
      </c>
      <c r="AA9" s="12">
        <f>((AA$5*(1-$T9))+((AA$5*'Root Rot Analysis'!$H$24)*$T9))</f>
        <v>485</v>
      </c>
    </row>
    <row r="10" spans="2:27">
      <c r="B10" s="10">
        <v>0.25</v>
      </c>
      <c r="C10" s="11">
        <f>((U10*'Root Rot Analysis'!$H$12)+(((U10*1.447)/2000)*'Root Rot Analysis'!$H$14))</f>
        <v>175.83575625</v>
      </c>
      <c r="D10" s="11">
        <f>((V10*'Root Rot Analysis'!$H$12)+(((V10*1.447)/2000)*'Root Rot Analysis'!$H$14))</f>
        <v>219.79469531249998</v>
      </c>
      <c r="E10" s="11">
        <f>((W10*'Root Rot Analysis'!$H$12)+(((W10*1.447)/2000)*'Root Rot Analysis'!$H$14))</f>
        <v>263.75363437499999</v>
      </c>
      <c r="F10" s="11">
        <f>((X10*'Root Rot Analysis'!$H$12)+(((X10*1.447)/2000)*'Root Rot Analysis'!$H$14))</f>
        <v>307.71257343749994</v>
      </c>
      <c r="G10" s="11">
        <f>((Y10*'Root Rot Analysis'!$H$12)+(((Y10*1.447)/2000)*'Root Rot Analysis'!$H$14))</f>
        <v>351.67151250000001</v>
      </c>
      <c r="H10" s="11">
        <f>((Z10*'Root Rot Analysis'!$H$12)+(((Z10*1.447)/2000)*'Root Rot Analysis'!$H$14))</f>
        <v>395.63045156250001</v>
      </c>
      <c r="I10" s="11">
        <f>((AA10*'Root Rot Analysis'!$H$12)+(((AA10*1.447)/2000)*'Root Rot Analysis'!$H$14))</f>
        <v>439.58939062499996</v>
      </c>
      <c r="J10" s="3"/>
      <c r="K10" s="10">
        <v>0.25</v>
      </c>
      <c r="L10" s="11">
        <f>IF(U10&gt;350,(U10*'Root Rot Analysis'!$H$16)+(((U10*(1/0.27)/100)*'Root Rot Analysis'!$H$20))+((U10/480)*'Root Rot Analysis'!$H$18)+(((U10/480)*50)*'Root Rot Analysis'!$H$22),(U10*'Root Rot Analysis'!$H$16)+(((U10*(1/0.27)/100)*'Root Rot Analysis'!$H$20))+((U10/480)*'Root Rot Analysis'!$H$18)+(36.45*'Root Rot Analysis'!$H$22))</f>
        <v>60.117782407407418</v>
      </c>
      <c r="M10" s="11">
        <f>IF(V10&gt;350,(V10*'Root Rot Analysis'!$H$16)+(((V10*(1/0.27)/100)*'Root Rot Analysis'!$H$20))+((V10/480)*'Root Rot Analysis'!$H$18)+(((V10/480)*50)*'Root Rot Analysis'!$H$22),(V10*'Root Rot Analysis'!$H$16)+(((V10*(1/0.27)/100)*'Root Rot Analysis'!$H$20))+((V10/480)*'Root Rot Analysis'!$H$18)+(36.45*'Root Rot Analysis'!$H$22))</f>
        <v>69.406353009259263</v>
      </c>
      <c r="N10" s="11">
        <f>IF(W10&gt;350,(W10*'Root Rot Analysis'!$H$16)+(((W10*(1/0.27)/100)*'Root Rot Analysis'!$H$20))+((W10/480)*'Root Rot Analysis'!$H$18)+(((W10/480)*50)*'Root Rot Analysis'!$H$22),(W10*'Root Rot Analysis'!$H$16)+(((W10*(1/0.27)/100)*'Root Rot Analysis'!$H$20))+((W10/480)*'Root Rot Analysis'!$H$18)+(36.45*'Root Rot Analysis'!$H$22))</f>
        <v>78.694923611111108</v>
      </c>
      <c r="O10" s="11">
        <f>IF(X10&gt;350,(X10*'Root Rot Analysis'!$H$16)+(((X10*(1/0.27)/100)*'Root Rot Analysis'!$H$20))+((X10/480)*'Root Rot Analysis'!$H$18)+(((X10/480)*50)*'Root Rot Analysis'!$H$22),(X10*'Root Rot Analysis'!$H$16)+(((X10*(1/0.27)/100)*'Root Rot Analysis'!$H$20))+((X10/480)*'Root Rot Analysis'!$H$18)+(36.45*'Root Rot Analysis'!$H$22))</f>
        <v>87.983494212962967</v>
      </c>
      <c r="P10" s="11">
        <f>IF(Y10&gt;350,(Y10*'Root Rot Analysis'!$H$16)+(((Y10*(1/0.27)/100)*'Root Rot Analysis'!$H$20))+((Y10/480)*'Root Rot Analysis'!$H$18)+(((Y10/480)*50)*'Root Rot Analysis'!$H$22),(Y10*'Root Rot Analysis'!$H$16)+(((Y10*(1/0.27)/100)*'Root Rot Analysis'!$H$20))+((Y10/480)*'Root Rot Analysis'!$H$18)+(36.45*'Root Rot Analysis'!$H$22))</f>
        <v>99.574189814814829</v>
      </c>
      <c r="Q10" s="11">
        <f>IF(Z10&gt;350,(Z10*'Root Rot Analysis'!$H$16)+(((Z10*(1/0.27)/100)*'Root Rot Analysis'!$H$20))+((Z10/480)*'Root Rot Analysis'!$H$18)+(((Z10/480)*50)*'Root Rot Analysis'!$H$22),(Z10*'Root Rot Analysis'!$H$16)+(((Z10*(1/0.27)/100)*'Root Rot Analysis'!$H$20))+((Z10/480)*'Root Rot Analysis'!$H$18)+(36.45*'Root Rot Analysis'!$H$22))</f>
        <v>112.02096354166665</v>
      </c>
      <c r="R10" s="11">
        <f>IF(AA10&gt;350,(AA10*'Root Rot Analysis'!$H$16)+(((AA10*(1/0.27)/100)*'Root Rot Analysis'!$H$20))+((AA10/480)*'Root Rot Analysis'!$H$18)+(((AA10/480)*50)*'Root Rot Analysis'!$H$22),(AA10*'Root Rot Analysis'!$H$16)+(((AA10*(1/0.27)/100)*'Root Rot Analysis'!$H$20))+((AA10/480)*'Root Rot Analysis'!$H$18)+(36.45*'Root Rot Analysis'!$H$22))</f>
        <v>124.46773726851852</v>
      </c>
      <c r="S10" s="3"/>
      <c r="T10" s="10">
        <v>0.25</v>
      </c>
      <c r="U10" s="12">
        <f>((U$5*(1-$T10))+((U$5*'Root Rot Analysis'!$H$24)*$T10))</f>
        <v>192.5</v>
      </c>
      <c r="V10" s="12">
        <f>((V$5*(1-$T10))+((V$5*'Root Rot Analysis'!$H$24)*$T10))</f>
        <v>240.625</v>
      </c>
      <c r="W10" s="12">
        <f>((W$5*(1-$T10))+((W$5*'Root Rot Analysis'!$H$24)*$T10))</f>
        <v>288.75</v>
      </c>
      <c r="X10" s="12">
        <f>((X$5*(1-$T10))+((X$5*'Root Rot Analysis'!$H$24)*$T10))</f>
        <v>336.875</v>
      </c>
      <c r="Y10" s="12">
        <f>((Y$5*(1-$T10))+((Y$5*'Root Rot Analysis'!$H$24)*$T10))</f>
        <v>385</v>
      </c>
      <c r="Z10" s="12">
        <f>((Z$5*(1-$T10))+((Z$5*'Root Rot Analysis'!$H$24)*$T10))</f>
        <v>433.125</v>
      </c>
      <c r="AA10" s="12">
        <f>((AA$5*(1-$T10))+((AA$5*'Root Rot Analysis'!$H$24)*$T10))</f>
        <v>481.25</v>
      </c>
    </row>
    <row r="11" spans="2:27">
      <c r="B11" s="10">
        <v>0.3</v>
      </c>
      <c r="C11" s="11">
        <f>((U11*'Root Rot Analysis'!$H$12)+(((U11*1.447)/2000)*'Root Rot Analysis'!$H$14))</f>
        <v>174.46560749999998</v>
      </c>
      <c r="D11" s="11">
        <f>((V11*'Root Rot Analysis'!$H$12)+(((V11*1.447)/2000)*'Root Rot Analysis'!$H$14))</f>
        <v>218.08200937499998</v>
      </c>
      <c r="E11" s="11">
        <f>((W11*'Root Rot Analysis'!$H$12)+(((W11*1.447)/2000)*'Root Rot Analysis'!$H$14))</f>
        <v>261.69841124999999</v>
      </c>
      <c r="F11" s="11">
        <f>((X11*'Root Rot Analysis'!$H$12)+(((X11*1.447)/2000)*'Root Rot Analysis'!$H$14))</f>
        <v>305.314813125</v>
      </c>
      <c r="G11" s="11">
        <f>((Y11*'Root Rot Analysis'!$H$12)+(((Y11*1.447)/2000)*'Root Rot Analysis'!$H$14))</f>
        <v>348.93121499999995</v>
      </c>
      <c r="H11" s="11">
        <f>((Z11*'Root Rot Analysis'!$H$12)+(((Z11*1.447)/2000)*'Root Rot Analysis'!$H$14))</f>
        <v>392.54761687500002</v>
      </c>
      <c r="I11" s="11">
        <f>((AA11*'Root Rot Analysis'!$H$12)+(((AA11*1.447)/2000)*'Root Rot Analysis'!$H$14))</f>
        <v>436.16401874999997</v>
      </c>
      <c r="J11" s="3"/>
      <c r="K11" s="10">
        <v>0.3</v>
      </c>
      <c r="L11" s="11">
        <f>IF(U11&gt;350,(U11*'Root Rot Analysis'!$H$16)+(((U11*(1/0.27)/100)*'Root Rot Analysis'!$H$20))+((U11/480)*'Root Rot Analysis'!$H$18)+(((U11/480)*50)*'Root Rot Analysis'!$H$22),(U11*'Root Rot Analysis'!$H$16)+(((U11*(1/0.27)/100)*'Root Rot Analysis'!$H$20))+((U11/480)*'Root Rot Analysis'!$H$18)+(36.45*'Root Rot Analysis'!$H$22))</f>
        <v>59.82826851851852</v>
      </c>
      <c r="M11" s="11">
        <f>IF(V11&gt;350,(V11*'Root Rot Analysis'!$H$16)+(((V11*(1/0.27)/100)*'Root Rot Analysis'!$H$20))+((V11/480)*'Root Rot Analysis'!$H$18)+(((V11/480)*50)*'Root Rot Analysis'!$H$22),(V11*'Root Rot Analysis'!$H$16)+(((V11*(1/0.27)/100)*'Root Rot Analysis'!$H$20))+((V11/480)*'Root Rot Analysis'!$H$18)+(36.45*'Root Rot Analysis'!$H$22))</f>
        <v>69.044460648148146</v>
      </c>
      <c r="N11" s="11">
        <f>IF(W11&gt;350,(W11*'Root Rot Analysis'!$H$16)+(((W11*(1/0.27)/100)*'Root Rot Analysis'!$H$20))+((W11/480)*'Root Rot Analysis'!$H$18)+(((W11/480)*50)*'Root Rot Analysis'!$H$22),(W11*'Root Rot Analysis'!$H$16)+(((W11*(1/0.27)/100)*'Root Rot Analysis'!$H$20))+((W11/480)*'Root Rot Analysis'!$H$18)+(36.45*'Root Rot Analysis'!$H$22))</f>
        <v>78.260652777777779</v>
      </c>
      <c r="O11" s="11">
        <f>IF(X11&gt;350,(X11*'Root Rot Analysis'!$H$16)+(((X11*(1/0.27)/100)*'Root Rot Analysis'!$H$20))+((X11/480)*'Root Rot Analysis'!$H$18)+(((X11/480)*50)*'Root Rot Analysis'!$H$22),(X11*'Root Rot Analysis'!$H$16)+(((X11*(1/0.27)/100)*'Root Rot Analysis'!$H$20))+((X11/480)*'Root Rot Analysis'!$H$18)+(36.45*'Root Rot Analysis'!$H$22))</f>
        <v>87.476844907407411</v>
      </c>
      <c r="P11" s="11">
        <f>IF(Y11&gt;350,(Y11*'Root Rot Analysis'!$H$16)+(((Y11*(1/0.27)/100)*'Root Rot Analysis'!$H$20))+((Y11/480)*'Root Rot Analysis'!$H$18)+(((Y11/480)*50)*'Root Rot Analysis'!$H$22),(Y11*'Root Rot Analysis'!$H$16)+(((Y11*(1/0.27)/100)*'Root Rot Analysis'!$H$20))+((Y11/480)*'Root Rot Analysis'!$H$18)+(36.45*'Root Rot Analysis'!$H$22))</f>
        <v>98.798287037037028</v>
      </c>
      <c r="Q11" s="11">
        <f>IF(Z11&gt;350,(Z11*'Root Rot Analysis'!$H$16)+(((Z11*(1/0.27)/100)*'Root Rot Analysis'!$H$20))+((Z11/480)*'Root Rot Analysis'!$H$18)+(((Z11/480)*50)*'Root Rot Analysis'!$H$22),(Z11*'Root Rot Analysis'!$H$16)+(((Z11*(1/0.27)/100)*'Root Rot Analysis'!$H$20))+((Z11/480)*'Root Rot Analysis'!$H$18)+(36.45*'Root Rot Analysis'!$H$22))</f>
        <v>111.14807291666666</v>
      </c>
      <c r="R11" s="11">
        <f>IF(AA11&gt;350,(AA11*'Root Rot Analysis'!$H$16)+(((AA11*(1/0.27)/100)*'Root Rot Analysis'!$H$20))+((AA11/480)*'Root Rot Analysis'!$H$18)+(((AA11/480)*50)*'Root Rot Analysis'!$H$22),(AA11*'Root Rot Analysis'!$H$16)+(((AA11*(1/0.27)/100)*'Root Rot Analysis'!$H$20))+((AA11/480)*'Root Rot Analysis'!$H$18)+(36.45*'Root Rot Analysis'!$H$22))</f>
        <v>123.49785879629628</v>
      </c>
      <c r="S11" s="3"/>
      <c r="T11" s="10">
        <v>0.3</v>
      </c>
      <c r="U11" s="12">
        <f>((U$5*(1-$T11))+((U$5*'Root Rot Analysis'!$H$24)*$T11))</f>
        <v>191</v>
      </c>
      <c r="V11" s="12">
        <f>((V$5*(1-$T11))+((V$5*'Root Rot Analysis'!$H$24)*$T11))</f>
        <v>238.75</v>
      </c>
      <c r="W11" s="12">
        <f>((W$5*(1-$T11))+((W$5*'Root Rot Analysis'!$H$24)*$T11))</f>
        <v>286.5</v>
      </c>
      <c r="X11" s="12">
        <f>((X$5*(1-$T11))+((X$5*'Root Rot Analysis'!$H$24)*$T11))</f>
        <v>334.25</v>
      </c>
      <c r="Y11" s="12">
        <f>((Y$5*(1-$T11))+((Y$5*'Root Rot Analysis'!$H$24)*$T11))</f>
        <v>382</v>
      </c>
      <c r="Z11" s="12">
        <f>((Z$5*(1-$T11))+((Z$5*'Root Rot Analysis'!$H$24)*$T11))</f>
        <v>429.75</v>
      </c>
      <c r="AA11" s="12">
        <f>((AA$5*(1-$T11))+((AA$5*'Root Rot Analysis'!$H$24)*$T11))</f>
        <v>477.5</v>
      </c>
    </row>
    <row r="12" spans="2:27">
      <c r="B12" s="10">
        <v>0.35</v>
      </c>
      <c r="C12" s="11">
        <f>((U12*'Root Rot Analysis'!$H$12)+(((U12*1.447)/2000)*'Root Rot Analysis'!$H$14))</f>
        <v>173.09545875000001</v>
      </c>
      <c r="D12" s="11">
        <f>((V12*'Root Rot Analysis'!$H$12)+(((V12*1.447)/2000)*'Root Rot Analysis'!$H$14))</f>
        <v>216.36932343749999</v>
      </c>
      <c r="E12" s="11">
        <f>((W12*'Root Rot Analysis'!$H$12)+(((W12*1.447)/2000)*'Root Rot Analysis'!$H$14))</f>
        <v>259.64318812499999</v>
      </c>
      <c r="F12" s="11">
        <f>((X12*'Root Rot Analysis'!$H$12)+(((X12*1.447)/2000)*'Root Rot Analysis'!$H$14))</f>
        <v>302.9170528125</v>
      </c>
      <c r="G12" s="11">
        <f>((Y12*'Root Rot Analysis'!$H$12)+(((Y12*1.447)/2000)*'Root Rot Analysis'!$H$14))</f>
        <v>346.19091750000001</v>
      </c>
      <c r="H12" s="11">
        <f>((Z12*'Root Rot Analysis'!$H$12)+(((Z12*1.447)/2000)*'Root Rot Analysis'!$H$14))</f>
        <v>389.46478218749996</v>
      </c>
      <c r="I12" s="11">
        <f>((AA12*'Root Rot Analysis'!$H$12)+(((AA12*1.447)/2000)*'Root Rot Analysis'!$H$14))</f>
        <v>432.73864687499997</v>
      </c>
      <c r="J12" s="3"/>
      <c r="K12" s="10">
        <v>0.35</v>
      </c>
      <c r="L12" s="11">
        <f>IF(U12&gt;350,(U12*'Root Rot Analysis'!$H$16)+(((U12*(1/0.27)/100)*'Root Rot Analysis'!$H$20))+((U12/480)*'Root Rot Analysis'!$H$18)+(((U12/480)*50)*'Root Rot Analysis'!$H$22),(U12*'Root Rot Analysis'!$H$16)+(((U12*(1/0.27)/100)*'Root Rot Analysis'!$H$20))+((U12/480)*'Root Rot Analysis'!$H$18)+(36.45*'Root Rot Analysis'!$H$22))</f>
        <v>59.538754629629636</v>
      </c>
      <c r="M12" s="11">
        <f>IF(V12&gt;350,(V12*'Root Rot Analysis'!$H$16)+(((V12*(1/0.27)/100)*'Root Rot Analysis'!$H$20))+((V12/480)*'Root Rot Analysis'!$H$18)+(((V12/480)*50)*'Root Rot Analysis'!$H$22),(V12*'Root Rot Analysis'!$H$16)+(((V12*(1/0.27)/100)*'Root Rot Analysis'!$H$20))+((V12/480)*'Root Rot Analysis'!$H$18)+(36.45*'Root Rot Analysis'!$H$22))</f>
        <v>68.682568287037029</v>
      </c>
      <c r="N12" s="11">
        <f>IF(W12&gt;350,(W12*'Root Rot Analysis'!$H$16)+(((W12*(1/0.27)/100)*'Root Rot Analysis'!$H$20))+((W12/480)*'Root Rot Analysis'!$H$18)+(((W12/480)*50)*'Root Rot Analysis'!$H$22),(W12*'Root Rot Analysis'!$H$16)+(((W12*(1/0.27)/100)*'Root Rot Analysis'!$H$20))+((W12/480)*'Root Rot Analysis'!$H$18)+(36.45*'Root Rot Analysis'!$H$22))</f>
        <v>77.826381944444449</v>
      </c>
      <c r="O12" s="11">
        <f>IF(X12&gt;350,(X12*'Root Rot Analysis'!$H$16)+(((X12*(1/0.27)/100)*'Root Rot Analysis'!$H$20))+((X12/480)*'Root Rot Analysis'!$H$18)+(((X12/480)*50)*'Root Rot Analysis'!$H$22),(X12*'Root Rot Analysis'!$H$16)+(((X12*(1/0.27)/100)*'Root Rot Analysis'!$H$20))+((X12/480)*'Root Rot Analysis'!$H$18)+(36.45*'Root Rot Analysis'!$H$22))</f>
        <v>86.970195601851856</v>
      </c>
      <c r="P12" s="11">
        <f>IF(Y12&gt;350,(Y12*'Root Rot Analysis'!$H$16)+(((Y12*(1/0.27)/100)*'Root Rot Analysis'!$H$20))+((Y12/480)*'Root Rot Analysis'!$H$18)+(((Y12/480)*50)*'Root Rot Analysis'!$H$22),(Y12*'Root Rot Analysis'!$H$16)+(((Y12*(1/0.27)/100)*'Root Rot Analysis'!$H$20))+((Y12/480)*'Root Rot Analysis'!$H$18)+(36.45*'Root Rot Analysis'!$H$22))</f>
        <v>98.022384259259269</v>
      </c>
      <c r="Q12" s="11">
        <f>IF(Z12&gt;350,(Z12*'Root Rot Analysis'!$H$16)+(((Z12*(1/0.27)/100)*'Root Rot Analysis'!$H$20))+((Z12/480)*'Root Rot Analysis'!$H$18)+(((Z12/480)*50)*'Root Rot Analysis'!$H$22),(Z12*'Root Rot Analysis'!$H$16)+(((Z12*(1/0.27)/100)*'Root Rot Analysis'!$H$20))+((Z12/480)*'Root Rot Analysis'!$H$18)+(36.45*'Root Rot Analysis'!$H$22))</f>
        <v>110.27518229166665</v>
      </c>
      <c r="R12" s="11">
        <f>IF(AA12&gt;350,(AA12*'Root Rot Analysis'!$H$16)+(((AA12*(1/0.27)/100)*'Root Rot Analysis'!$H$20))+((AA12/480)*'Root Rot Analysis'!$H$18)+(((AA12/480)*50)*'Root Rot Analysis'!$H$22),(AA12*'Root Rot Analysis'!$H$16)+(((AA12*(1/0.27)/100)*'Root Rot Analysis'!$H$20))+((AA12/480)*'Root Rot Analysis'!$H$18)+(36.45*'Root Rot Analysis'!$H$22))</f>
        <v>122.52798032407405</v>
      </c>
      <c r="S12" s="3"/>
      <c r="T12" s="10">
        <v>0.35</v>
      </c>
      <c r="U12" s="12">
        <f>((U$5*(1-$T12))+((U$5*'Root Rot Analysis'!$H$24)*$T12))</f>
        <v>189.5</v>
      </c>
      <c r="V12" s="12">
        <f>((V$5*(1-$T12))+((V$5*'Root Rot Analysis'!$H$24)*$T12))</f>
        <v>236.875</v>
      </c>
      <c r="W12" s="12">
        <f>((W$5*(1-$T12))+((W$5*'Root Rot Analysis'!$H$24)*$T12))</f>
        <v>284.25</v>
      </c>
      <c r="X12" s="12">
        <f>((X$5*(1-$T12))+((X$5*'Root Rot Analysis'!$H$24)*$T12))</f>
        <v>331.625</v>
      </c>
      <c r="Y12" s="12">
        <f>((Y$5*(1-$T12))+((Y$5*'Root Rot Analysis'!$H$24)*$T12))</f>
        <v>379</v>
      </c>
      <c r="Z12" s="12">
        <f>((Z$5*(1-$T12))+((Z$5*'Root Rot Analysis'!$H$24)*$T12))</f>
        <v>426.375</v>
      </c>
      <c r="AA12" s="12">
        <f>((AA$5*(1-$T12))+((AA$5*'Root Rot Analysis'!$H$24)*$T12))</f>
        <v>473.75</v>
      </c>
    </row>
    <row r="13" spans="2:27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7">
      <c r="B14" s="3"/>
      <c r="C14" s="3"/>
      <c r="D14" s="72" t="s">
        <v>1</v>
      </c>
      <c r="E14" s="72"/>
      <c r="F14" s="72"/>
      <c r="G14" s="72"/>
      <c r="H14" s="72"/>
      <c r="I14" s="20"/>
      <c r="J14" s="3"/>
      <c r="K14" s="3"/>
      <c r="L14" s="3"/>
      <c r="M14" s="72" t="s">
        <v>4</v>
      </c>
      <c r="N14" s="72"/>
      <c r="O14" s="72"/>
      <c r="P14" s="72"/>
      <c r="Q14" s="72"/>
      <c r="R14" s="20"/>
      <c r="S14" s="3"/>
      <c r="T14" s="3"/>
      <c r="U14" s="3"/>
      <c r="V14" s="72" t="s">
        <v>5</v>
      </c>
      <c r="W14" s="72"/>
      <c r="X14" s="72"/>
      <c r="Y14" s="72"/>
      <c r="Z14" s="72"/>
    </row>
    <row r="15" spans="2:27">
      <c r="B15" s="3"/>
      <c r="C15" s="9">
        <f>'Root Rot Analysis'!E33</f>
        <v>200</v>
      </c>
      <c r="D15" s="9">
        <f>'Root Rot Analysis'!F33</f>
        <v>250</v>
      </c>
      <c r="E15" s="9">
        <f>'Root Rot Analysis'!G33</f>
        <v>300</v>
      </c>
      <c r="F15" s="9">
        <f>'Root Rot Analysis'!H33</f>
        <v>350</v>
      </c>
      <c r="G15" s="9">
        <f>'Root Rot Analysis'!I33</f>
        <v>400</v>
      </c>
      <c r="H15" s="9">
        <f>'Root Rot Analysis'!J33</f>
        <v>450</v>
      </c>
      <c r="I15" s="9">
        <f>'Root Rot Analysis'!K33</f>
        <v>500</v>
      </c>
      <c r="J15" s="3"/>
      <c r="K15" s="3"/>
      <c r="L15" s="9">
        <f>'Root Rot Analysis'!E33</f>
        <v>200</v>
      </c>
      <c r="M15" s="9">
        <f>'Root Rot Analysis'!F33</f>
        <v>250</v>
      </c>
      <c r="N15" s="9">
        <f>'Root Rot Analysis'!G33</f>
        <v>300</v>
      </c>
      <c r="O15" s="9">
        <f>'Root Rot Analysis'!H33</f>
        <v>350</v>
      </c>
      <c r="P15" s="9">
        <f>'Root Rot Analysis'!I33</f>
        <v>400</v>
      </c>
      <c r="Q15" s="9">
        <f>'Root Rot Analysis'!J33</f>
        <v>450</v>
      </c>
      <c r="R15" s="9">
        <f>'Root Rot Analysis'!K33</f>
        <v>500</v>
      </c>
      <c r="S15" s="3"/>
      <c r="T15" s="3"/>
      <c r="U15" s="9">
        <f>'Root Rot Analysis'!E33</f>
        <v>200</v>
      </c>
      <c r="V15" s="9">
        <f>'Root Rot Analysis'!F33</f>
        <v>250</v>
      </c>
      <c r="W15" s="9">
        <f>'Root Rot Analysis'!G33</f>
        <v>300</v>
      </c>
      <c r="X15" s="9">
        <f>'Root Rot Analysis'!H33</f>
        <v>350</v>
      </c>
      <c r="Y15" s="9">
        <f>'Root Rot Analysis'!I33</f>
        <v>400</v>
      </c>
      <c r="Z15" s="9">
        <f>'Root Rot Analysis'!J33</f>
        <v>450</v>
      </c>
      <c r="AA15" s="9">
        <f>'Root Rot Analysis'!K33</f>
        <v>500</v>
      </c>
    </row>
    <row r="16" spans="2:27">
      <c r="B16" s="10">
        <v>0.05</v>
      </c>
      <c r="C16" s="11">
        <f>((((1-$B16)*C$5))*'Root Rot Analysis'!$H$12)+((((1-$B16)*C$5)*1.447)/2000)*'Root Rot Analysis'!$H$14</f>
        <v>173.55217500000001</v>
      </c>
      <c r="D16" s="11">
        <f>((((1-$B16)*D$5))*'Root Rot Analysis'!$H$12)+((((1-$B16)*D$5)*1.447)/2000)*'Root Rot Analysis'!$H$14</f>
        <v>216.94021875000001</v>
      </c>
      <c r="E16" s="11">
        <f>((((1-$B16)*E$5))*'Root Rot Analysis'!$H$12)+((((1-$B16)*E$5)*1.447)/2000)*'Root Rot Analysis'!$H$14</f>
        <v>260.32826249999999</v>
      </c>
      <c r="F16" s="11">
        <f>((((1-$B16)*F$5))*'Root Rot Analysis'!$H$12)+((((1-$B16)*F$5)*1.447)/2000)*'Root Rot Analysis'!$H$14</f>
        <v>303.71630625</v>
      </c>
      <c r="G16" s="11">
        <f>((((1-$B16)*G$5))*'Root Rot Analysis'!$H$12)+((((1-$B16)*G$5)*1.447)/2000)*'Root Rot Analysis'!$H$14</f>
        <v>347.10435000000001</v>
      </c>
      <c r="H16" s="11">
        <f>((((1-$B16)*H$5))*'Root Rot Analysis'!$H$12)+((((1-$B16)*H$5)*1.447)/2000)*'Root Rot Analysis'!$H$14</f>
        <v>390.49239375000002</v>
      </c>
      <c r="I16" s="11">
        <f>((((1-$B16)*I$5))*'Root Rot Analysis'!$H$12)+((((1-$B16)*I$5)*1.447)/2000)*'Root Rot Analysis'!$H$14</f>
        <v>433.88043750000003</v>
      </c>
      <c r="J16" s="3"/>
      <c r="K16" s="10">
        <v>0.05</v>
      </c>
      <c r="L16" s="11">
        <f>IF(U16&gt;350,(U16*'Root Rot Analysis'!$H$16)+(((U16*(1/0.27)/100)*'Root Rot Analysis'!$H$20))+((U16/480)*'Root Rot Analysis'!$H$18)+(((U16/480)*50)*'Root Rot Analysis'!$H$22),(U16*'Root Rot Analysis'!$H$16)+(((U16*(1/0.27)/100)*'Root Rot Analysis'!$H$20))+((U16/480)*'Root Rot Analysis'!$H$18)+(36.45*'Root Rot Analysis'!$H$22))</f>
        <v>59.635259259259257</v>
      </c>
      <c r="M16" s="11">
        <f>IF(V16&gt;350,(V16*'Root Rot Analysis'!$H$16)+(((V16*(1/0.27)/100)*'Root Rot Analysis'!$H$20))+((V16/480)*'Root Rot Analysis'!$H$18)+(((V16/480)*50)*'Root Rot Analysis'!$H$22),(V16*'Root Rot Analysis'!$H$16)+(((V16*(1/0.27)/100)*'Root Rot Analysis'!$H$20))+((V16/480)*'Root Rot Analysis'!$H$18)+(36.45*'Root Rot Analysis'!$H$22))</f>
        <v>68.803199074074087</v>
      </c>
      <c r="N16" s="11">
        <f>IF(W16&gt;350,(W16*'Root Rot Analysis'!$H$16)+(((W16*(1/0.27)/100)*'Root Rot Analysis'!$H$20))+((W16/480)*'Root Rot Analysis'!$H$18)+(((W16/480)*50)*'Root Rot Analysis'!$H$22),(W16*'Root Rot Analysis'!$H$16)+(((W16*(1/0.27)/100)*'Root Rot Analysis'!$H$20))+((W16/480)*'Root Rot Analysis'!$H$18)+(36.45*'Root Rot Analysis'!$H$22))</f>
        <v>77.971138888888888</v>
      </c>
      <c r="O16" s="11">
        <f>IF(X16&gt;350,(X16*'Root Rot Analysis'!$H$16)+(((X16*(1/0.27)/100)*'Root Rot Analysis'!$H$20))+((X16/480)*'Root Rot Analysis'!$H$18)+(((X16/480)*50)*'Root Rot Analysis'!$H$22),(X16*'Root Rot Analysis'!$H$16)+(((X16*(1/0.27)/100)*'Root Rot Analysis'!$H$20))+((X16/480)*'Root Rot Analysis'!$H$18)+(36.45*'Root Rot Analysis'!$H$22))</f>
        <v>87.139078703703689</v>
      </c>
      <c r="P16" s="11">
        <f>IF(Y16&gt;350,(Y16*'Root Rot Analysis'!$H$16)+(((Y16*(1/0.27)/100)*'Root Rot Analysis'!$H$20))+((Y16/480)*'Root Rot Analysis'!$H$18)+(((Y16/480)*50)*'Root Rot Analysis'!$H$22),(Y16*'Root Rot Analysis'!$H$16)+(((Y16*(1/0.27)/100)*'Root Rot Analysis'!$H$20))+((Y16/480)*'Root Rot Analysis'!$H$18)+(36.45*'Root Rot Analysis'!$H$22))</f>
        <v>98.281018518518508</v>
      </c>
      <c r="Q16" s="11">
        <f>IF(Z16&gt;350,(Z16*'Root Rot Analysis'!$H$16)+(((Z16*(1/0.27)/100)*'Root Rot Analysis'!$H$20))+((Z16/480)*'Root Rot Analysis'!$H$18)+(((Z16/480)*50)*'Root Rot Analysis'!$H$22),(Z16*'Root Rot Analysis'!$H$16)+(((Z16*(1/0.27)/100)*'Root Rot Analysis'!$H$20))+((Z16/480)*'Root Rot Analysis'!$H$18)+(36.45*'Root Rot Analysis'!$H$22))</f>
        <v>110.56614583333334</v>
      </c>
      <c r="R16" s="11">
        <f>IF(AA16&gt;350,(AA16*'Root Rot Analysis'!$H$16)+(((AA16*(1/0.27)/100)*'Root Rot Analysis'!$H$20))+((AA16/480)*'Root Rot Analysis'!$H$18)+(((AA16/480)*50)*'Root Rot Analysis'!$H$22),(AA16*'Root Rot Analysis'!$H$16)+(((AA16*(1/0.27)/100)*'Root Rot Analysis'!$H$20))+((AA16/480)*'Root Rot Analysis'!$H$18)+(36.45*'Root Rot Analysis'!$H$22))</f>
        <v>122.85127314814815</v>
      </c>
      <c r="S16" s="3"/>
      <c r="T16" s="10">
        <v>0.05</v>
      </c>
      <c r="U16" s="12">
        <f t="shared" ref="U16:AA22" si="0">U$15*(1-$T16)</f>
        <v>190</v>
      </c>
      <c r="V16" s="12">
        <f t="shared" si="0"/>
        <v>237.5</v>
      </c>
      <c r="W16" s="12">
        <f t="shared" si="0"/>
        <v>285</v>
      </c>
      <c r="X16" s="12">
        <f t="shared" si="0"/>
        <v>332.5</v>
      </c>
      <c r="Y16" s="12">
        <f t="shared" si="0"/>
        <v>380</v>
      </c>
      <c r="Z16" s="12">
        <f t="shared" si="0"/>
        <v>427.5</v>
      </c>
      <c r="AA16" s="12">
        <f t="shared" si="0"/>
        <v>475</v>
      </c>
    </row>
    <row r="17" spans="2:27">
      <c r="B17" s="10">
        <v>0.1</v>
      </c>
      <c r="C17" s="11">
        <f>((((1-$B17)*C$5))*'Root Rot Analysis'!$H$12)+((((1-$B17)*C$5)*1.447)/2000)*'Root Rot Analysis'!$H$14</f>
        <v>164.41784999999999</v>
      </c>
      <c r="D17" s="11">
        <f>((((1-$B17)*D$5))*'Root Rot Analysis'!$H$12)+((((1-$B17)*D$5)*1.447)/2000)*'Root Rot Analysis'!$H$14</f>
        <v>205.5223125</v>
      </c>
      <c r="E17" s="11">
        <f>((((1-$B17)*E$5))*'Root Rot Analysis'!$H$12)+((((1-$B17)*E$5)*1.447)/2000)*'Root Rot Analysis'!$H$14</f>
        <v>246.62677500000001</v>
      </c>
      <c r="F17" s="11">
        <f>((((1-$B17)*F$5))*'Root Rot Analysis'!$H$12)+((((1-$B17)*F$5)*1.447)/2000)*'Root Rot Analysis'!$H$14</f>
        <v>287.73123750000002</v>
      </c>
      <c r="G17" s="11">
        <f>((((1-$B17)*G$5))*'Root Rot Analysis'!$H$12)+((((1-$B17)*G$5)*1.447)/2000)*'Root Rot Analysis'!$H$14</f>
        <v>328.83569999999997</v>
      </c>
      <c r="H17" s="11">
        <f>((((1-$B17)*H$5))*'Root Rot Analysis'!$H$12)+((((1-$B17)*H$5)*1.447)/2000)*'Root Rot Analysis'!$H$14</f>
        <v>369.94016250000004</v>
      </c>
      <c r="I17" s="11">
        <f>((((1-$B17)*I$5))*'Root Rot Analysis'!$H$12)+((((1-$B17)*I$5)*1.447)/2000)*'Root Rot Analysis'!$H$14</f>
        <v>411.044625</v>
      </c>
      <c r="J17" s="3"/>
      <c r="K17" s="10">
        <v>0.1</v>
      </c>
      <c r="L17" s="11">
        <f>IF(U17&gt;350,(U17*'Root Rot Analysis'!$H$16)+(((U17*(1/0.27)/100)*'Root Rot Analysis'!$H$20))+((U17/480)*'Root Rot Analysis'!$H$18)+(((U17/480)*50)*'Root Rot Analysis'!$H$22),(U17*'Root Rot Analysis'!$H$16)+(((U17*(1/0.27)/100)*'Root Rot Analysis'!$H$20))+((U17/480)*'Root Rot Analysis'!$H$18)+(36.45*'Root Rot Analysis'!$H$22))</f>
        <v>57.705166666666663</v>
      </c>
      <c r="M17" s="11">
        <f>IF(V17&gt;350,(V17*'Root Rot Analysis'!$H$16)+(((V17*(1/0.27)/100)*'Root Rot Analysis'!$H$20))+((V17/480)*'Root Rot Analysis'!$H$18)+(((V17/480)*50)*'Root Rot Analysis'!$H$22),(V17*'Root Rot Analysis'!$H$16)+(((V17*(1/0.27)/100)*'Root Rot Analysis'!$H$20))+((V17/480)*'Root Rot Analysis'!$H$18)+(36.45*'Root Rot Analysis'!$H$22))</f>
        <v>66.390583333333325</v>
      </c>
      <c r="N17" s="11">
        <f>IF(W17&gt;350,(W17*'Root Rot Analysis'!$H$16)+(((W17*(1/0.27)/100)*'Root Rot Analysis'!$H$20))+((W17/480)*'Root Rot Analysis'!$H$18)+(((W17/480)*50)*'Root Rot Analysis'!$H$22),(W17*'Root Rot Analysis'!$H$16)+(((W17*(1/0.27)/100)*'Root Rot Analysis'!$H$20))+((W17/480)*'Root Rot Analysis'!$H$18)+(36.45*'Root Rot Analysis'!$H$22))</f>
        <v>75.075999999999993</v>
      </c>
      <c r="O17" s="11">
        <f>IF(X17&gt;350,(X17*'Root Rot Analysis'!$H$16)+(((X17*(1/0.27)/100)*'Root Rot Analysis'!$H$20))+((X17/480)*'Root Rot Analysis'!$H$18)+(((X17/480)*50)*'Root Rot Analysis'!$H$22),(X17*'Root Rot Analysis'!$H$16)+(((X17*(1/0.27)/100)*'Root Rot Analysis'!$H$20))+((X17/480)*'Root Rot Analysis'!$H$18)+(36.45*'Root Rot Analysis'!$H$22))</f>
        <v>83.761416666666662</v>
      </c>
      <c r="P17" s="11">
        <f>IF(Y17&gt;350,(Y17*'Root Rot Analysis'!$H$16)+(((Y17*(1/0.27)/100)*'Root Rot Analysis'!$H$20))+((Y17/480)*'Root Rot Analysis'!$H$18)+(((Y17/480)*50)*'Root Rot Analysis'!$H$22),(Y17*'Root Rot Analysis'!$H$16)+(((Y17*(1/0.27)/100)*'Root Rot Analysis'!$H$20))+((Y17/480)*'Root Rot Analysis'!$H$18)+(36.45*'Root Rot Analysis'!$H$22))</f>
        <v>93.10833333333332</v>
      </c>
      <c r="Q17" s="11">
        <f>IF(Z17&gt;350,(Z17*'Root Rot Analysis'!$H$16)+(((Z17*(1/0.27)/100)*'Root Rot Analysis'!$H$20))+((Z17/480)*'Root Rot Analysis'!$H$18)+(((Z17/480)*50)*'Root Rot Analysis'!$H$22),(Z17*'Root Rot Analysis'!$H$16)+(((Z17*(1/0.27)/100)*'Root Rot Analysis'!$H$20))+((Z17/480)*'Root Rot Analysis'!$H$18)+(36.45*'Root Rot Analysis'!$H$22))</f>
        <v>104.74687499999999</v>
      </c>
      <c r="R17" s="11">
        <f>IF(AA17&gt;350,(AA17*'Root Rot Analysis'!$H$16)+(((AA17*(1/0.27)/100)*'Root Rot Analysis'!$H$20))+((AA17/480)*'Root Rot Analysis'!$H$18)+(((AA17/480)*50)*'Root Rot Analysis'!$H$22),(AA17*'Root Rot Analysis'!$H$16)+(((AA17*(1/0.27)/100)*'Root Rot Analysis'!$H$20))+((AA17/480)*'Root Rot Analysis'!$H$18)+(36.45*'Root Rot Analysis'!$H$22))</f>
        <v>116.38541666666666</v>
      </c>
      <c r="S17" s="3"/>
      <c r="T17" s="10">
        <v>0.1</v>
      </c>
      <c r="U17" s="12">
        <f t="shared" si="0"/>
        <v>180</v>
      </c>
      <c r="V17" s="12">
        <f t="shared" si="0"/>
        <v>225</v>
      </c>
      <c r="W17" s="12">
        <f t="shared" si="0"/>
        <v>270</v>
      </c>
      <c r="X17" s="12">
        <f t="shared" si="0"/>
        <v>315</v>
      </c>
      <c r="Y17" s="12">
        <f t="shared" si="0"/>
        <v>360</v>
      </c>
      <c r="Z17" s="12">
        <f t="shared" si="0"/>
        <v>405</v>
      </c>
      <c r="AA17" s="12">
        <f t="shared" si="0"/>
        <v>450</v>
      </c>
    </row>
    <row r="18" spans="2:27">
      <c r="B18" s="10">
        <v>0.15</v>
      </c>
      <c r="C18" s="11">
        <f>((((1-$B18)*C$5))*'Root Rot Analysis'!$H$12)+((((1-$B18)*C$5)*1.447)/2000)*'Root Rot Analysis'!$H$14</f>
        <v>155.283525</v>
      </c>
      <c r="D18" s="11">
        <f>((((1-$B18)*D$5))*'Root Rot Analysis'!$H$12)+((((1-$B18)*D$5)*1.447)/2000)*'Root Rot Analysis'!$H$14</f>
        <v>194.10440625000001</v>
      </c>
      <c r="E18" s="11">
        <f>((((1-$B18)*E$5))*'Root Rot Analysis'!$H$12)+((((1-$B18)*E$5)*1.447)/2000)*'Root Rot Analysis'!$H$14</f>
        <v>232.9252875</v>
      </c>
      <c r="F18" s="11">
        <f>((((1-$B18)*F$5))*'Root Rot Analysis'!$H$12)+((((1-$B18)*F$5)*1.447)/2000)*'Root Rot Analysis'!$H$14</f>
        <v>271.74616874999998</v>
      </c>
      <c r="G18" s="11">
        <f>((((1-$B18)*G$5))*'Root Rot Analysis'!$H$12)+((((1-$B18)*G$5)*1.447)/2000)*'Root Rot Analysis'!$H$14</f>
        <v>310.56704999999999</v>
      </c>
      <c r="H18" s="11">
        <f>((((1-$B18)*H$5))*'Root Rot Analysis'!$H$12)+((((1-$B18)*H$5)*1.447)/2000)*'Root Rot Analysis'!$H$14</f>
        <v>349.38793125000001</v>
      </c>
      <c r="I18" s="11">
        <f>((((1-$B18)*I$5))*'Root Rot Analysis'!$H$12)+((((1-$B18)*I$5)*1.447)/2000)*'Root Rot Analysis'!$H$14</f>
        <v>388.20881250000002</v>
      </c>
      <c r="J18" s="3"/>
      <c r="K18" s="10">
        <v>0.15</v>
      </c>
      <c r="L18" s="11">
        <f>IF(U18&gt;350,(U18*'Root Rot Analysis'!$H$16)+(((U18*(1/0.27)/100)*'Root Rot Analysis'!$H$20))+((U18/480)*'Root Rot Analysis'!$H$18)+(((U18/480)*50)*'Root Rot Analysis'!$H$22),(U18*'Root Rot Analysis'!$H$16)+(((U18*(1/0.27)/100)*'Root Rot Analysis'!$H$20))+((U18/480)*'Root Rot Analysis'!$H$18)+(36.45*'Root Rot Analysis'!$H$22))</f>
        <v>55.775074074074077</v>
      </c>
      <c r="M18" s="11">
        <f>IF(V18&gt;350,(V18*'Root Rot Analysis'!$H$16)+(((V18*(1/0.27)/100)*'Root Rot Analysis'!$H$20))+((V18/480)*'Root Rot Analysis'!$H$18)+(((V18/480)*50)*'Root Rot Analysis'!$H$22),(V18*'Root Rot Analysis'!$H$16)+(((V18*(1/0.27)/100)*'Root Rot Analysis'!$H$20))+((V18/480)*'Root Rot Analysis'!$H$18)+(36.45*'Root Rot Analysis'!$H$22))</f>
        <v>63.977967592592591</v>
      </c>
      <c r="N18" s="11">
        <f>IF(W18&gt;350,(W18*'Root Rot Analysis'!$H$16)+(((W18*(1/0.27)/100)*'Root Rot Analysis'!$H$20))+((W18/480)*'Root Rot Analysis'!$H$18)+(((W18/480)*50)*'Root Rot Analysis'!$H$22),(W18*'Root Rot Analysis'!$H$16)+(((W18*(1/0.27)/100)*'Root Rot Analysis'!$H$20))+((W18/480)*'Root Rot Analysis'!$H$18)+(36.45*'Root Rot Analysis'!$H$22))</f>
        <v>72.180861111111113</v>
      </c>
      <c r="O18" s="11">
        <f>IF(X18&gt;350,(X18*'Root Rot Analysis'!$H$16)+(((X18*(1/0.27)/100)*'Root Rot Analysis'!$H$20))+((X18/480)*'Root Rot Analysis'!$H$18)+(((X18/480)*50)*'Root Rot Analysis'!$H$22),(X18*'Root Rot Analysis'!$H$16)+(((X18*(1/0.27)/100)*'Root Rot Analysis'!$H$20))+((X18/480)*'Root Rot Analysis'!$H$18)+(36.45*'Root Rot Analysis'!$H$22))</f>
        <v>80.383754629629635</v>
      </c>
      <c r="P18" s="11">
        <f>IF(Y18&gt;350,(Y18*'Root Rot Analysis'!$H$16)+(((Y18*(1/0.27)/100)*'Root Rot Analysis'!$H$20))+((Y18/480)*'Root Rot Analysis'!$H$18)+(((Y18/480)*50)*'Root Rot Analysis'!$H$22),(Y18*'Root Rot Analysis'!$H$16)+(((Y18*(1/0.27)/100)*'Root Rot Analysis'!$H$20))+((Y18/480)*'Root Rot Analysis'!$H$18)+(36.45*'Root Rot Analysis'!$H$22))</f>
        <v>88.586648148148157</v>
      </c>
      <c r="Q18" s="11">
        <f>IF(Z18&gt;350,(Z18*'Root Rot Analysis'!$H$16)+(((Z18*(1/0.27)/100)*'Root Rot Analysis'!$H$20))+((Z18/480)*'Root Rot Analysis'!$H$18)+(((Z18/480)*50)*'Root Rot Analysis'!$H$22),(Z18*'Root Rot Analysis'!$H$16)+(((Z18*(1/0.27)/100)*'Root Rot Analysis'!$H$20))+((Z18/480)*'Root Rot Analysis'!$H$18)+(36.45*'Root Rot Analysis'!$H$22))</f>
        <v>98.927604166666654</v>
      </c>
      <c r="R18" s="11">
        <f>IF(AA18&gt;350,(AA18*'Root Rot Analysis'!$H$16)+(((AA18*(1/0.27)/100)*'Root Rot Analysis'!$H$20))+((AA18/480)*'Root Rot Analysis'!$H$18)+(((AA18/480)*50)*'Root Rot Analysis'!$H$22),(AA18*'Root Rot Analysis'!$H$16)+(((AA18*(1/0.27)/100)*'Root Rot Analysis'!$H$20))+((AA18/480)*'Root Rot Analysis'!$H$18)+(36.45*'Root Rot Analysis'!$H$22))</f>
        <v>109.91956018518518</v>
      </c>
      <c r="S18" s="3"/>
      <c r="T18" s="10">
        <v>0.15</v>
      </c>
      <c r="U18" s="12">
        <f t="shared" si="0"/>
        <v>170</v>
      </c>
      <c r="V18" s="12">
        <f t="shared" si="0"/>
        <v>212.5</v>
      </c>
      <c r="W18" s="12">
        <f t="shared" si="0"/>
        <v>255</v>
      </c>
      <c r="X18" s="12">
        <f t="shared" si="0"/>
        <v>297.5</v>
      </c>
      <c r="Y18" s="12">
        <f t="shared" si="0"/>
        <v>340</v>
      </c>
      <c r="Z18" s="12">
        <f t="shared" si="0"/>
        <v>382.5</v>
      </c>
      <c r="AA18" s="12">
        <f t="shared" si="0"/>
        <v>425</v>
      </c>
    </row>
    <row r="19" spans="2:27">
      <c r="B19" s="10">
        <v>0.2</v>
      </c>
      <c r="C19" s="11">
        <f>((((1-$B19)*C$5))*'Root Rot Analysis'!$H$12)+((((1-$B19)*C$5)*1.447)/2000)*'Root Rot Analysis'!$H$14</f>
        <v>146.14920000000001</v>
      </c>
      <c r="D19" s="11">
        <f>((((1-$B19)*D$5))*'Root Rot Analysis'!$H$12)+((((1-$B19)*D$5)*1.447)/2000)*'Root Rot Analysis'!$H$14</f>
        <v>182.68650000000002</v>
      </c>
      <c r="E19" s="11">
        <f>((((1-$B19)*E$5))*'Root Rot Analysis'!$H$12)+((((1-$B19)*E$5)*1.447)/2000)*'Root Rot Analysis'!$H$14</f>
        <v>219.22380000000001</v>
      </c>
      <c r="F19" s="11">
        <f>((((1-$B19)*F$5))*'Root Rot Analysis'!$H$12)+((((1-$B19)*F$5)*1.447)/2000)*'Root Rot Analysis'!$H$14</f>
        <v>255.7611</v>
      </c>
      <c r="G19" s="11">
        <f>((((1-$B19)*G$5))*'Root Rot Analysis'!$H$12)+((((1-$B19)*G$5)*1.447)/2000)*'Root Rot Analysis'!$H$14</f>
        <v>292.29840000000002</v>
      </c>
      <c r="H19" s="11">
        <f>((((1-$B19)*H$5))*'Root Rot Analysis'!$H$12)+((((1-$B19)*H$5)*1.447)/2000)*'Root Rot Analysis'!$H$14</f>
        <v>328.83569999999997</v>
      </c>
      <c r="I19" s="11">
        <f>((((1-$B19)*I$5))*'Root Rot Analysis'!$H$12)+((((1-$B19)*I$5)*1.447)/2000)*'Root Rot Analysis'!$H$14</f>
        <v>365.37300000000005</v>
      </c>
      <c r="J19" s="3"/>
      <c r="K19" s="10">
        <v>0.2</v>
      </c>
      <c r="L19" s="11">
        <f>IF(U19&gt;350,(U19*'Root Rot Analysis'!$H$16)+(((U19*(1/0.27)/100)*'Root Rot Analysis'!$H$20))+((U19/480)*'Root Rot Analysis'!$H$18)+(((U19/480)*50)*'Root Rot Analysis'!$H$22),(U19*'Root Rot Analysis'!$H$16)+(((U19*(1/0.27)/100)*'Root Rot Analysis'!$H$20))+((U19/480)*'Root Rot Analysis'!$H$18)+(36.45*'Root Rot Analysis'!$H$22))</f>
        <v>53.844981481481483</v>
      </c>
      <c r="M19" s="11">
        <f>IF(V19&gt;350,(V19*'Root Rot Analysis'!$H$16)+(((V19*(1/0.27)/100)*'Root Rot Analysis'!$H$20))+((V19/480)*'Root Rot Analysis'!$H$18)+(((V19/480)*50)*'Root Rot Analysis'!$H$22),(V19*'Root Rot Analysis'!$H$16)+(((V19*(1/0.27)/100)*'Root Rot Analysis'!$H$20))+((V19/480)*'Root Rot Analysis'!$H$18)+(36.45*'Root Rot Analysis'!$H$22))</f>
        <v>61.565351851851858</v>
      </c>
      <c r="N19" s="11">
        <f>IF(W19&gt;350,(W19*'Root Rot Analysis'!$H$16)+(((W19*(1/0.27)/100)*'Root Rot Analysis'!$H$20))+((W19/480)*'Root Rot Analysis'!$H$18)+(((W19/480)*50)*'Root Rot Analysis'!$H$22),(W19*'Root Rot Analysis'!$H$16)+(((W19*(1/0.27)/100)*'Root Rot Analysis'!$H$20))+((W19/480)*'Root Rot Analysis'!$H$18)+(36.45*'Root Rot Analysis'!$H$22))</f>
        <v>69.285722222222219</v>
      </c>
      <c r="O19" s="11">
        <f>IF(X19&gt;350,(X19*'Root Rot Analysis'!$H$16)+(((X19*(1/0.27)/100)*'Root Rot Analysis'!$H$20))+((X19/480)*'Root Rot Analysis'!$H$18)+(((X19/480)*50)*'Root Rot Analysis'!$H$22),(X19*'Root Rot Analysis'!$H$16)+(((X19*(1/0.27)/100)*'Root Rot Analysis'!$H$20))+((X19/480)*'Root Rot Analysis'!$H$18)+(36.45*'Root Rot Analysis'!$H$22))</f>
        <v>77.006092592592594</v>
      </c>
      <c r="P19" s="11">
        <f>IF(Y19&gt;350,(Y19*'Root Rot Analysis'!$H$16)+(((Y19*(1/0.27)/100)*'Root Rot Analysis'!$H$20))+((Y19/480)*'Root Rot Analysis'!$H$18)+(((Y19/480)*50)*'Root Rot Analysis'!$H$22),(Y19*'Root Rot Analysis'!$H$16)+(((Y19*(1/0.27)/100)*'Root Rot Analysis'!$H$20))+((Y19/480)*'Root Rot Analysis'!$H$18)+(36.45*'Root Rot Analysis'!$H$22))</f>
        <v>84.726462962962955</v>
      </c>
      <c r="Q19" s="11">
        <f>IF(Z19&gt;350,(Z19*'Root Rot Analysis'!$H$16)+(((Z19*(1/0.27)/100)*'Root Rot Analysis'!$H$20))+((Z19/480)*'Root Rot Analysis'!$H$18)+(((Z19/480)*50)*'Root Rot Analysis'!$H$22),(Z19*'Root Rot Analysis'!$H$16)+(((Z19*(1/0.27)/100)*'Root Rot Analysis'!$H$20))+((Z19/480)*'Root Rot Analysis'!$H$18)+(36.45*'Root Rot Analysis'!$H$22))</f>
        <v>93.10833333333332</v>
      </c>
      <c r="R19" s="11">
        <f>IF(AA19&gt;350,(AA19*'Root Rot Analysis'!$H$16)+(((AA19*(1/0.27)/100)*'Root Rot Analysis'!$H$20))+((AA19/480)*'Root Rot Analysis'!$H$18)+(((AA19/480)*50)*'Root Rot Analysis'!$H$22),(AA19*'Root Rot Analysis'!$H$16)+(((AA19*(1/0.27)/100)*'Root Rot Analysis'!$H$20))+((AA19/480)*'Root Rot Analysis'!$H$18)+(36.45*'Root Rot Analysis'!$H$22))</f>
        <v>103.45370370370371</v>
      </c>
      <c r="S19" s="3"/>
      <c r="T19" s="10">
        <v>0.2</v>
      </c>
      <c r="U19" s="12">
        <f t="shared" si="0"/>
        <v>160</v>
      </c>
      <c r="V19" s="12">
        <f t="shared" si="0"/>
        <v>200</v>
      </c>
      <c r="W19" s="12">
        <f t="shared" si="0"/>
        <v>240</v>
      </c>
      <c r="X19" s="12">
        <f t="shared" si="0"/>
        <v>280</v>
      </c>
      <c r="Y19" s="12">
        <f t="shared" si="0"/>
        <v>320</v>
      </c>
      <c r="Z19" s="12">
        <f t="shared" si="0"/>
        <v>360</v>
      </c>
      <c r="AA19" s="12">
        <f t="shared" si="0"/>
        <v>400</v>
      </c>
    </row>
    <row r="20" spans="2:27">
      <c r="B20" s="10">
        <v>0.25</v>
      </c>
      <c r="C20" s="11">
        <f>((((1-$B20)*C$5))*'Root Rot Analysis'!$H$12)+((((1-$B20)*C$5)*1.447)/2000)*'Root Rot Analysis'!$H$14</f>
        <v>137.01487500000002</v>
      </c>
      <c r="D20" s="11">
        <f>((((1-$B20)*D$5))*'Root Rot Analysis'!$H$12)+((((1-$B20)*D$5)*1.447)/2000)*'Root Rot Analysis'!$H$14</f>
        <v>171.26859375000001</v>
      </c>
      <c r="E20" s="11">
        <f>((((1-$B20)*E$5))*'Root Rot Analysis'!$H$12)+((((1-$B20)*E$5)*1.447)/2000)*'Root Rot Analysis'!$H$14</f>
        <v>205.5223125</v>
      </c>
      <c r="F20" s="11">
        <f>((((1-$B20)*F$5))*'Root Rot Analysis'!$H$12)+((((1-$B20)*F$5)*1.447)/2000)*'Root Rot Analysis'!$H$14</f>
        <v>239.77603125000002</v>
      </c>
      <c r="G20" s="11">
        <f>((((1-$B20)*G$5))*'Root Rot Analysis'!$H$12)+((((1-$B20)*G$5)*1.447)/2000)*'Root Rot Analysis'!$H$14</f>
        <v>274.02975000000004</v>
      </c>
      <c r="H20" s="11">
        <f>((((1-$B20)*H$5))*'Root Rot Analysis'!$H$12)+((((1-$B20)*H$5)*1.447)/2000)*'Root Rot Analysis'!$H$14</f>
        <v>308.28346875</v>
      </c>
      <c r="I20" s="11">
        <f>((((1-$B20)*I$5))*'Root Rot Analysis'!$H$12)+((((1-$B20)*I$5)*1.447)/2000)*'Root Rot Analysis'!$H$14</f>
        <v>342.53718750000002</v>
      </c>
      <c r="J20" s="3"/>
      <c r="K20" s="10">
        <v>0.25</v>
      </c>
      <c r="L20" s="11">
        <f>IF(U20&gt;350,(U20*'Root Rot Analysis'!$H$16)+(((U20*(1/0.27)/100)*'Root Rot Analysis'!$H$20))+((U20/480)*'Root Rot Analysis'!$H$18)+(((U20/480)*50)*'Root Rot Analysis'!$H$22),(U20*'Root Rot Analysis'!$H$16)+(((U20*(1/0.27)/100)*'Root Rot Analysis'!$H$20))+((U20/480)*'Root Rot Analysis'!$H$18)+(36.45*'Root Rot Analysis'!$H$22))</f>
        <v>51.914888888888896</v>
      </c>
      <c r="M20" s="11">
        <f>IF(V20&gt;350,(V20*'Root Rot Analysis'!$H$16)+(((V20*(1/0.27)/100)*'Root Rot Analysis'!$H$20))+((V20/480)*'Root Rot Analysis'!$H$18)+(((V20/480)*50)*'Root Rot Analysis'!$H$22),(V20*'Root Rot Analysis'!$H$16)+(((V20*(1/0.27)/100)*'Root Rot Analysis'!$H$20))+((V20/480)*'Root Rot Analysis'!$H$18)+(36.45*'Root Rot Analysis'!$H$22))</f>
        <v>59.152736111111118</v>
      </c>
      <c r="N20" s="11">
        <f>IF(W20&gt;350,(W20*'Root Rot Analysis'!$H$16)+(((W20*(1/0.27)/100)*'Root Rot Analysis'!$H$20))+((W20/480)*'Root Rot Analysis'!$H$18)+(((W20/480)*50)*'Root Rot Analysis'!$H$22),(W20*'Root Rot Analysis'!$H$16)+(((W20*(1/0.27)/100)*'Root Rot Analysis'!$H$20))+((W20/480)*'Root Rot Analysis'!$H$18)+(36.45*'Root Rot Analysis'!$H$22))</f>
        <v>66.390583333333325</v>
      </c>
      <c r="O20" s="11">
        <f>IF(X20&gt;350,(X20*'Root Rot Analysis'!$H$16)+(((X20*(1/0.27)/100)*'Root Rot Analysis'!$H$20))+((X20/480)*'Root Rot Analysis'!$H$18)+(((X20/480)*50)*'Root Rot Analysis'!$H$22),(X20*'Root Rot Analysis'!$H$16)+(((X20*(1/0.27)/100)*'Root Rot Analysis'!$H$20))+((X20/480)*'Root Rot Analysis'!$H$18)+(36.45*'Root Rot Analysis'!$H$22))</f>
        <v>73.628430555555553</v>
      </c>
      <c r="P20" s="11">
        <f>IF(Y20&gt;350,(Y20*'Root Rot Analysis'!$H$16)+(((Y20*(1/0.27)/100)*'Root Rot Analysis'!$H$20))+((Y20/480)*'Root Rot Analysis'!$H$18)+(((Y20/480)*50)*'Root Rot Analysis'!$H$22),(Y20*'Root Rot Analysis'!$H$16)+(((Y20*(1/0.27)/100)*'Root Rot Analysis'!$H$20))+((Y20/480)*'Root Rot Analysis'!$H$18)+(36.45*'Root Rot Analysis'!$H$22))</f>
        <v>80.866277777777782</v>
      </c>
      <c r="Q20" s="11">
        <f>IF(Z20&gt;350,(Z20*'Root Rot Analysis'!$H$16)+(((Z20*(1/0.27)/100)*'Root Rot Analysis'!$H$20))+((Z20/480)*'Root Rot Analysis'!$H$18)+(((Z20/480)*50)*'Root Rot Analysis'!$H$22),(Z20*'Root Rot Analysis'!$H$16)+(((Z20*(1/0.27)/100)*'Root Rot Analysis'!$H$20))+((Z20/480)*'Root Rot Analysis'!$H$18)+(36.45*'Root Rot Analysis'!$H$22))</f>
        <v>88.10412500000001</v>
      </c>
      <c r="R20" s="11">
        <f>IF(AA20&gt;350,(AA20*'Root Rot Analysis'!$H$16)+(((AA20*(1/0.27)/100)*'Root Rot Analysis'!$H$20))+((AA20/480)*'Root Rot Analysis'!$H$18)+(((AA20/480)*50)*'Root Rot Analysis'!$H$22),(AA20*'Root Rot Analysis'!$H$16)+(((AA20*(1/0.27)/100)*'Root Rot Analysis'!$H$20))+((AA20/480)*'Root Rot Analysis'!$H$18)+(36.45*'Root Rot Analysis'!$H$22))</f>
        <v>96.987847222222229</v>
      </c>
      <c r="S20" s="3"/>
      <c r="T20" s="10">
        <v>0.25</v>
      </c>
      <c r="U20" s="12">
        <f t="shared" si="0"/>
        <v>150</v>
      </c>
      <c r="V20" s="12">
        <f t="shared" si="0"/>
        <v>187.5</v>
      </c>
      <c r="W20" s="12">
        <f t="shared" si="0"/>
        <v>225</v>
      </c>
      <c r="X20" s="12">
        <f t="shared" si="0"/>
        <v>262.5</v>
      </c>
      <c r="Y20" s="12">
        <f t="shared" si="0"/>
        <v>300</v>
      </c>
      <c r="Z20" s="12">
        <f t="shared" si="0"/>
        <v>337.5</v>
      </c>
      <c r="AA20" s="12">
        <f t="shared" si="0"/>
        <v>375</v>
      </c>
    </row>
    <row r="21" spans="2:27">
      <c r="B21" s="10">
        <v>0.3</v>
      </c>
      <c r="C21" s="11">
        <f>((((1-$B21)*C$5))*'Root Rot Analysis'!$H$12)+((((1-$B21)*C$5)*1.447)/2000)*'Root Rot Analysis'!$H$14</f>
        <v>127.88055</v>
      </c>
      <c r="D21" s="11">
        <f>((((1-$B21)*D$5))*'Root Rot Analysis'!$H$12)+((((1-$B21)*D$5)*1.447)/2000)*'Root Rot Analysis'!$H$14</f>
        <v>159.85068749999999</v>
      </c>
      <c r="E21" s="11">
        <f>((((1-$B21)*E$5))*'Root Rot Analysis'!$H$12)+((((1-$B21)*E$5)*1.447)/2000)*'Root Rot Analysis'!$H$14</f>
        <v>191.82082500000001</v>
      </c>
      <c r="F21" s="11">
        <f>((((1-$B21)*F$5))*'Root Rot Analysis'!$H$12)+((((1-$B21)*F$5)*1.447)/2000)*'Root Rot Analysis'!$H$14</f>
        <v>223.79096249999998</v>
      </c>
      <c r="G21" s="11">
        <f>((((1-$B21)*G$5))*'Root Rot Analysis'!$H$12)+((((1-$B21)*G$5)*1.447)/2000)*'Root Rot Analysis'!$H$14</f>
        <v>255.7611</v>
      </c>
      <c r="H21" s="11">
        <f>((((1-$B21)*H$5))*'Root Rot Analysis'!$H$12)+((((1-$B21)*H$5)*1.447)/2000)*'Root Rot Analysis'!$H$14</f>
        <v>287.73123750000002</v>
      </c>
      <c r="I21" s="11">
        <f>((((1-$B21)*I$5))*'Root Rot Analysis'!$H$12)+((((1-$B21)*I$5)*1.447)/2000)*'Root Rot Analysis'!$H$14</f>
        <v>319.70137499999998</v>
      </c>
      <c r="J21" s="3"/>
      <c r="K21" s="10">
        <v>0.3</v>
      </c>
      <c r="L21" s="11">
        <f>IF(U21&gt;350,(U21*'Root Rot Analysis'!$H$16)+(((U21*(1/0.27)/100)*'Root Rot Analysis'!$H$20))+((U21/480)*'Root Rot Analysis'!$H$18)+(((U21/480)*50)*'Root Rot Analysis'!$H$22),(U21*'Root Rot Analysis'!$H$16)+(((U21*(1/0.27)/100)*'Root Rot Analysis'!$H$20))+((U21/480)*'Root Rot Analysis'!$H$18)+(36.45*'Root Rot Analysis'!$H$22))</f>
        <v>49.984796296296295</v>
      </c>
      <c r="M21" s="11">
        <f>IF(V21&gt;350,(V21*'Root Rot Analysis'!$H$16)+(((V21*(1/0.27)/100)*'Root Rot Analysis'!$H$20))+((V21/480)*'Root Rot Analysis'!$H$18)+(((V21/480)*50)*'Root Rot Analysis'!$H$22),(V21*'Root Rot Analysis'!$H$16)+(((V21*(1/0.27)/100)*'Root Rot Analysis'!$H$20))+((V21/480)*'Root Rot Analysis'!$H$18)+(36.45*'Root Rot Analysis'!$H$22))</f>
        <v>56.74012037037037</v>
      </c>
      <c r="N21" s="11">
        <f>IF(W21&gt;350,(W21*'Root Rot Analysis'!$H$16)+(((W21*(1/0.27)/100)*'Root Rot Analysis'!$H$20))+((W21/480)*'Root Rot Analysis'!$H$18)+(((W21/480)*50)*'Root Rot Analysis'!$H$22),(W21*'Root Rot Analysis'!$H$16)+(((W21*(1/0.27)/100)*'Root Rot Analysis'!$H$20))+((W21/480)*'Root Rot Analysis'!$H$18)+(36.45*'Root Rot Analysis'!$H$22))</f>
        <v>63.495444444444445</v>
      </c>
      <c r="O21" s="11">
        <f>IF(X21&gt;350,(X21*'Root Rot Analysis'!$H$16)+(((X21*(1/0.27)/100)*'Root Rot Analysis'!$H$20))+((X21/480)*'Root Rot Analysis'!$H$18)+(((X21/480)*50)*'Root Rot Analysis'!$H$22),(X21*'Root Rot Analysis'!$H$16)+(((X21*(1/0.27)/100)*'Root Rot Analysis'!$H$20))+((X21/480)*'Root Rot Analysis'!$H$18)+(36.45*'Root Rot Analysis'!$H$22))</f>
        <v>70.250768518518512</v>
      </c>
      <c r="P21" s="11">
        <f>IF(Y21&gt;350,(Y21*'Root Rot Analysis'!$H$16)+(((Y21*(1/0.27)/100)*'Root Rot Analysis'!$H$20))+((Y21/480)*'Root Rot Analysis'!$H$18)+(((Y21/480)*50)*'Root Rot Analysis'!$H$22),(Y21*'Root Rot Analysis'!$H$16)+(((Y21*(1/0.27)/100)*'Root Rot Analysis'!$H$20))+((Y21/480)*'Root Rot Analysis'!$H$18)+(36.45*'Root Rot Analysis'!$H$22))</f>
        <v>77.006092592592594</v>
      </c>
      <c r="Q21" s="11">
        <f>IF(Z21&gt;350,(Z21*'Root Rot Analysis'!$H$16)+(((Z21*(1/0.27)/100)*'Root Rot Analysis'!$H$20))+((Z21/480)*'Root Rot Analysis'!$H$18)+(((Z21/480)*50)*'Root Rot Analysis'!$H$22),(Z21*'Root Rot Analysis'!$H$16)+(((Z21*(1/0.27)/100)*'Root Rot Analysis'!$H$20))+((Z21/480)*'Root Rot Analysis'!$H$18)+(36.45*'Root Rot Analysis'!$H$22))</f>
        <v>83.761416666666662</v>
      </c>
      <c r="R21" s="11">
        <f>IF(AA21&gt;350,(AA21*'Root Rot Analysis'!$H$16)+(((AA21*(1/0.27)/100)*'Root Rot Analysis'!$H$20))+((AA21/480)*'Root Rot Analysis'!$H$18)+(((AA21/480)*50)*'Root Rot Analysis'!$H$22),(AA21*'Root Rot Analysis'!$H$16)+(((AA21*(1/0.27)/100)*'Root Rot Analysis'!$H$20))+((AA21/480)*'Root Rot Analysis'!$H$18)+(36.45*'Root Rot Analysis'!$H$22))</f>
        <v>90.516740740740744</v>
      </c>
      <c r="S21" s="3"/>
      <c r="T21" s="10">
        <v>0.3</v>
      </c>
      <c r="U21" s="12">
        <f t="shared" si="0"/>
        <v>140</v>
      </c>
      <c r="V21" s="12">
        <f t="shared" si="0"/>
        <v>175</v>
      </c>
      <c r="W21" s="12">
        <f t="shared" si="0"/>
        <v>210</v>
      </c>
      <c r="X21" s="12">
        <f t="shared" si="0"/>
        <v>244.99999999999997</v>
      </c>
      <c r="Y21" s="12">
        <f t="shared" si="0"/>
        <v>280</v>
      </c>
      <c r="Z21" s="12">
        <f t="shared" si="0"/>
        <v>315</v>
      </c>
      <c r="AA21" s="12">
        <f t="shared" si="0"/>
        <v>350</v>
      </c>
    </row>
    <row r="22" spans="2:27">
      <c r="B22" s="10">
        <v>0.35</v>
      </c>
      <c r="C22" s="11">
        <f>((((1-$B22)*C$5))*'Root Rot Analysis'!$H$12)+((((1-$B22)*C$5)*1.447)/2000)*'Root Rot Analysis'!$H$14</f>
        <v>118.74622500000001</v>
      </c>
      <c r="D22" s="11">
        <f>((((1-$B22)*D$5))*'Root Rot Analysis'!$H$12)+((((1-$B22)*D$5)*1.447)/2000)*'Root Rot Analysis'!$H$14</f>
        <v>148.43278125000001</v>
      </c>
      <c r="E22" s="11">
        <f>((((1-$B22)*E$5))*'Root Rot Analysis'!$H$12)+((((1-$B22)*E$5)*1.447)/2000)*'Root Rot Analysis'!$H$14</f>
        <v>178.1193375</v>
      </c>
      <c r="F22" s="11">
        <f>((((1-$B22)*F$5))*'Root Rot Analysis'!$H$12)+((((1-$B22)*F$5)*1.447)/2000)*'Root Rot Analysis'!$H$14</f>
        <v>207.80589375</v>
      </c>
      <c r="G22" s="11">
        <f>((((1-$B22)*G$5))*'Root Rot Analysis'!$H$12)+((((1-$B22)*G$5)*1.447)/2000)*'Root Rot Analysis'!$H$14</f>
        <v>237.49245000000002</v>
      </c>
      <c r="H22" s="11">
        <f>((((1-$B22)*H$5))*'Root Rot Analysis'!$H$12)+((((1-$B22)*H$5)*1.447)/2000)*'Root Rot Analysis'!$H$14</f>
        <v>267.17900624999999</v>
      </c>
      <c r="I22" s="11">
        <f>((((1-$B22)*I$5))*'Root Rot Analysis'!$H$12)+((((1-$B22)*I$5)*1.447)/2000)*'Root Rot Analysis'!$H$14</f>
        <v>296.86556250000001</v>
      </c>
      <c r="J22" s="3"/>
      <c r="K22" s="10">
        <v>0.35</v>
      </c>
      <c r="L22" s="11">
        <f>IF(U22&gt;350,(U22*'Root Rot Analysis'!$H$16)+(((U22*(1/0.27)/100)*'Root Rot Analysis'!$H$20))+((U22/480)*'Root Rot Analysis'!$H$18)+(((U22/480)*50)*'Root Rot Analysis'!$H$22),(U22*'Root Rot Analysis'!$H$16)+(((U22*(1/0.27)/100)*'Root Rot Analysis'!$H$20))+((U22/480)*'Root Rot Analysis'!$H$18)+(36.45*'Root Rot Analysis'!$H$22))</f>
        <v>48.054703703703709</v>
      </c>
      <c r="M22" s="11">
        <f>IF(V22&gt;350,(V22*'Root Rot Analysis'!$H$16)+(((V22*(1/0.27)/100)*'Root Rot Analysis'!$H$20))+((V22/480)*'Root Rot Analysis'!$H$18)+(((V22/480)*50)*'Root Rot Analysis'!$H$22),(V22*'Root Rot Analysis'!$H$16)+(((V22*(1/0.27)/100)*'Root Rot Analysis'!$H$20))+((V22/480)*'Root Rot Analysis'!$H$18)+(36.45*'Root Rot Analysis'!$H$22))</f>
        <v>54.32750462962963</v>
      </c>
      <c r="N22" s="11">
        <f>IF(W22&gt;350,(W22*'Root Rot Analysis'!$H$16)+(((W22*(1/0.27)/100)*'Root Rot Analysis'!$H$20))+((W22/480)*'Root Rot Analysis'!$H$18)+(((W22/480)*50)*'Root Rot Analysis'!$H$22),(W22*'Root Rot Analysis'!$H$16)+(((W22*(1/0.27)/100)*'Root Rot Analysis'!$H$20))+((W22/480)*'Root Rot Analysis'!$H$18)+(36.45*'Root Rot Analysis'!$H$22))</f>
        <v>60.600305555555558</v>
      </c>
      <c r="O22" s="11">
        <f>IF(X22&gt;350,(X22*'Root Rot Analysis'!$H$16)+(((X22*(1/0.27)/100)*'Root Rot Analysis'!$H$20))+((X22/480)*'Root Rot Analysis'!$H$18)+(((X22/480)*50)*'Root Rot Analysis'!$H$22),(X22*'Root Rot Analysis'!$H$16)+(((X22*(1/0.27)/100)*'Root Rot Analysis'!$H$20))+((X22/480)*'Root Rot Analysis'!$H$18)+(36.45*'Root Rot Analysis'!$H$22))</f>
        <v>66.873106481481472</v>
      </c>
      <c r="P22" s="11">
        <f>IF(Y22&gt;350,(Y22*'Root Rot Analysis'!$H$16)+(((Y22*(1/0.27)/100)*'Root Rot Analysis'!$H$20))+((Y22/480)*'Root Rot Analysis'!$H$18)+(((Y22/480)*50)*'Root Rot Analysis'!$H$22),(Y22*'Root Rot Analysis'!$H$16)+(((Y22*(1/0.27)/100)*'Root Rot Analysis'!$H$20))+((Y22/480)*'Root Rot Analysis'!$H$18)+(36.45*'Root Rot Analysis'!$H$22))</f>
        <v>73.145907407407407</v>
      </c>
      <c r="Q22" s="11">
        <f>IF(Z22&gt;350,(Z22*'Root Rot Analysis'!$H$16)+(((Z22*(1/0.27)/100)*'Root Rot Analysis'!$H$20))+((Z22/480)*'Root Rot Analysis'!$H$18)+(((Z22/480)*50)*'Root Rot Analysis'!$H$22),(Z22*'Root Rot Analysis'!$H$16)+(((Z22*(1/0.27)/100)*'Root Rot Analysis'!$H$20))+((Z22/480)*'Root Rot Analysis'!$H$18)+(36.45*'Root Rot Analysis'!$H$22))</f>
        <v>79.418708333333342</v>
      </c>
      <c r="R22" s="11">
        <f>IF(AA22&gt;350,(AA22*'Root Rot Analysis'!$H$16)+(((AA22*(1/0.27)/100)*'Root Rot Analysis'!$H$20))+((AA22/480)*'Root Rot Analysis'!$H$18)+(((AA22/480)*50)*'Root Rot Analysis'!$H$22),(AA22*'Root Rot Analysis'!$H$16)+(((AA22*(1/0.27)/100)*'Root Rot Analysis'!$H$20))+((AA22/480)*'Root Rot Analysis'!$H$18)+(36.45*'Root Rot Analysis'!$H$22))</f>
        <v>85.691509259259249</v>
      </c>
      <c r="S22" s="3"/>
      <c r="T22" s="10">
        <v>0.35</v>
      </c>
      <c r="U22" s="12">
        <f t="shared" si="0"/>
        <v>130</v>
      </c>
      <c r="V22" s="12">
        <f t="shared" si="0"/>
        <v>162.5</v>
      </c>
      <c r="W22" s="12">
        <f t="shared" si="0"/>
        <v>195</v>
      </c>
      <c r="X22" s="12">
        <f t="shared" si="0"/>
        <v>227.5</v>
      </c>
      <c r="Y22" s="12">
        <f t="shared" si="0"/>
        <v>260</v>
      </c>
      <c r="Z22" s="12">
        <f t="shared" si="0"/>
        <v>292.5</v>
      </c>
      <c r="AA22" s="12">
        <f t="shared" si="0"/>
        <v>325</v>
      </c>
    </row>
    <row r="23" spans="2:2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</sheetData>
  <mergeCells count="6">
    <mergeCell ref="D4:H4"/>
    <mergeCell ref="D14:H14"/>
    <mergeCell ref="M4:Q4"/>
    <mergeCell ref="M14:Q14"/>
    <mergeCell ref="V14:Z14"/>
    <mergeCell ref="V4:Z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8" sqref="A8"/>
    </sheetView>
  </sheetViews>
  <sheetFormatPr defaultRowHeight="13.2"/>
  <cols>
    <col min="1" max="1" width="37.88671875" customWidth="1"/>
    <col min="2" max="2" width="11.88671875" customWidth="1"/>
    <col min="3" max="3" width="1.21875" customWidth="1"/>
    <col min="4" max="4" width="13.21875" customWidth="1"/>
    <col min="5" max="5" width="13.77734375" customWidth="1"/>
  </cols>
  <sheetData>
    <row r="1" spans="2:8" ht="14.4" customHeight="1">
      <c r="D1" s="73" t="s">
        <v>25</v>
      </c>
      <c r="E1" s="73" t="s">
        <v>26</v>
      </c>
      <c r="G1" s="73" t="s">
        <v>28</v>
      </c>
      <c r="H1" s="73" t="s">
        <v>29</v>
      </c>
    </row>
    <row r="2" spans="2:8" ht="26.4">
      <c r="B2" s="56" t="s">
        <v>24</v>
      </c>
      <c r="D2" s="74"/>
      <c r="E2" s="75"/>
      <c r="G2" s="75"/>
      <c r="H2" s="75"/>
    </row>
    <row r="3" spans="2:8" ht="14.4">
      <c r="B3">
        <v>400</v>
      </c>
      <c r="D3" s="59">
        <v>700</v>
      </c>
      <c r="E3" s="58"/>
      <c r="G3" s="58"/>
      <c r="H3" s="58"/>
    </row>
    <row r="4" spans="2:8" ht="14.4">
      <c r="B4">
        <v>3000</v>
      </c>
      <c r="D4" s="59">
        <v>300</v>
      </c>
      <c r="E4" s="58"/>
      <c r="G4" s="58"/>
      <c r="H4" s="58"/>
    </row>
    <row r="5" spans="2:8" ht="14.4">
      <c r="B5">
        <v>400</v>
      </c>
      <c r="D5" s="59">
        <v>900</v>
      </c>
      <c r="E5" s="58"/>
      <c r="G5" s="58"/>
      <c r="H5" s="58"/>
    </row>
    <row r="6" spans="2:8" ht="14.4">
      <c r="B6">
        <v>400</v>
      </c>
      <c r="D6" s="59">
        <v>500</v>
      </c>
      <c r="E6" s="58"/>
      <c r="G6" s="60">
        <v>0.5</v>
      </c>
      <c r="H6" s="60">
        <v>0.1</v>
      </c>
    </row>
    <row r="7" spans="2:8" ht="14.4">
      <c r="B7">
        <v>500</v>
      </c>
      <c r="D7" s="59">
        <v>1000</v>
      </c>
      <c r="E7" s="59">
        <v>200</v>
      </c>
      <c r="G7" s="60">
        <v>1</v>
      </c>
      <c r="H7" s="60">
        <v>1</v>
      </c>
    </row>
    <row r="8" spans="2:8" ht="14.4">
      <c r="B8">
        <v>1100</v>
      </c>
      <c r="D8" s="59">
        <v>500</v>
      </c>
      <c r="E8" s="58"/>
      <c r="G8" s="60">
        <v>0.2</v>
      </c>
      <c r="H8" s="60">
        <v>0.03</v>
      </c>
    </row>
    <row r="9" spans="2:8" ht="14.4">
      <c r="B9">
        <v>1100</v>
      </c>
      <c r="D9" s="59">
        <v>1100</v>
      </c>
      <c r="E9" s="58"/>
      <c r="G9" s="60">
        <v>2</v>
      </c>
      <c r="H9" s="58"/>
    </row>
    <row r="10" spans="2:8" ht="14.4">
      <c r="B10">
        <v>2500</v>
      </c>
      <c r="D10" s="59">
        <v>1500</v>
      </c>
      <c r="E10" s="59">
        <v>150</v>
      </c>
      <c r="G10" s="60">
        <v>2</v>
      </c>
      <c r="H10" s="58"/>
    </row>
    <row r="11" spans="2:8" ht="14.4">
      <c r="B11">
        <v>2500</v>
      </c>
      <c r="D11" s="59">
        <v>1000</v>
      </c>
      <c r="E11" s="59">
        <v>150</v>
      </c>
      <c r="G11" s="60">
        <v>2.5</v>
      </c>
      <c r="H11" s="60">
        <v>4.4299999999999999E-2</v>
      </c>
    </row>
    <row r="12" spans="2:8" ht="14.4">
      <c r="B12">
        <v>2250</v>
      </c>
      <c r="D12" s="59">
        <v>1000</v>
      </c>
      <c r="E12" s="59">
        <v>100</v>
      </c>
      <c r="G12" s="60">
        <v>1</v>
      </c>
      <c r="H12" s="60">
        <v>0.5</v>
      </c>
    </row>
    <row r="13" spans="2:8" ht="14.4">
      <c r="B13">
        <v>400</v>
      </c>
      <c r="D13" s="59">
        <v>800</v>
      </c>
      <c r="E13" s="58"/>
      <c r="G13" s="60">
        <v>1</v>
      </c>
      <c r="H13" s="60">
        <v>1</v>
      </c>
    </row>
    <row r="14" spans="2:8" ht="14.4">
      <c r="B14">
        <v>5800</v>
      </c>
      <c r="D14" s="59">
        <v>1000</v>
      </c>
      <c r="E14" s="59">
        <v>1000</v>
      </c>
      <c r="G14" s="60">
        <v>1</v>
      </c>
      <c r="H14" s="58"/>
    </row>
    <row r="15" spans="2:8" ht="14.4">
      <c r="B15">
        <v>400</v>
      </c>
      <c r="D15" s="59">
        <v>2100</v>
      </c>
      <c r="E15" s="58"/>
      <c r="G15" s="60">
        <v>1</v>
      </c>
      <c r="H15" s="60">
        <v>0.3</v>
      </c>
    </row>
    <row r="16" spans="2:8" ht="14.4">
      <c r="B16">
        <v>400</v>
      </c>
      <c r="D16" s="59">
        <v>1800</v>
      </c>
      <c r="E16" s="59">
        <v>200</v>
      </c>
      <c r="G16" s="60">
        <v>2</v>
      </c>
      <c r="H16" s="60">
        <v>0.5</v>
      </c>
    </row>
    <row r="17" spans="1:8" ht="14.4">
      <c r="B17">
        <v>1500</v>
      </c>
      <c r="D17" s="59">
        <v>1300</v>
      </c>
      <c r="E17" s="58"/>
      <c r="G17" s="60">
        <v>0.5</v>
      </c>
      <c r="H17" s="60">
        <v>0.5</v>
      </c>
    </row>
    <row r="18" spans="1:8" ht="14.4">
      <c r="B18">
        <v>600</v>
      </c>
      <c r="D18" s="59">
        <v>126</v>
      </c>
      <c r="E18" s="58"/>
      <c r="G18" s="60">
        <v>1</v>
      </c>
      <c r="H18" s="58"/>
    </row>
    <row r="19" spans="1:8" ht="14.4">
      <c r="B19">
        <v>2500</v>
      </c>
      <c r="D19" s="59">
        <v>2688</v>
      </c>
      <c r="E19" s="59">
        <v>862</v>
      </c>
      <c r="G19" s="60">
        <v>1</v>
      </c>
      <c r="H19" s="60">
        <v>0.5</v>
      </c>
    </row>
    <row r="20" spans="1:8" ht="14.4">
      <c r="B20">
        <v>1800</v>
      </c>
      <c r="D20" s="59">
        <v>200</v>
      </c>
      <c r="E20" s="59">
        <v>1500</v>
      </c>
      <c r="G20" s="60">
        <v>0.5</v>
      </c>
      <c r="H20" s="60">
        <v>0.1</v>
      </c>
    </row>
    <row r="21" spans="1:8" ht="14.4">
      <c r="B21">
        <v>1500</v>
      </c>
      <c r="D21" s="58"/>
      <c r="E21" s="59">
        <v>2000</v>
      </c>
      <c r="G21" s="60">
        <v>0</v>
      </c>
      <c r="H21" s="60">
        <v>0</v>
      </c>
    </row>
    <row r="22" spans="1:8" ht="14.4">
      <c r="B22">
        <v>200</v>
      </c>
      <c r="D22" s="59">
        <v>700</v>
      </c>
      <c r="E22" s="58"/>
      <c r="G22" s="58"/>
      <c r="H22" s="58"/>
    </row>
    <row r="23" spans="1:8" ht="14.4">
      <c r="B23">
        <v>1</v>
      </c>
      <c r="D23" s="59">
        <v>410</v>
      </c>
      <c r="E23" s="58"/>
      <c r="G23" s="60">
        <v>3.5</v>
      </c>
      <c r="H23" s="58"/>
    </row>
    <row r="24" spans="1:8" ht="14.4">
      <c r="B24">
        <v>3000</v>
      </c>
      <c r="D24" s="59">
        <v>3000</v>
      </c>
      <c r="E24" s="59">
        <v>1000</v>
      </c>
      <c r="G24" s="60">
        <v>2</v>
      </c>
      <c r="H24" s="60">
        <v>1</v>
      </c>
    </row>
    <row r="25" spans="1:8" ht="14.4">
      <c r="B25">
        <v>2500</v>
      </c>
      <c r="D25" s="58"/>
      <c r="E25" s="59">
        <v>350</v>
      </c>
      <c r="G25" s="60">
        <v>1.43</v>
      </c>
      <c r="H25" s="60">
        <v>2.86E-2</v>
      </c>
    </row>
    <row r="26" spans="1:8" ht="14.4">
      <c r="B26">
        <v>250</v>
      </c>
      <c r="D26" s="59">
        <v>1000</v>
      </c>
      <c r="E26" s="58"/>
      <c r="G26" s="58"/>
      <c r="H26" s="58"/>
    </row>
    <row r="27" spans="1:8" ht="14.4">
      <c r="B27">
        <v>500</v>
      </c>
      <c r="D27" s="59">
        <v>2000</v>
      </c>
      <c r="E27" s="59">
        <v>1000</v>
      </c>
      <c r="G27" s="60">
        <v>6.7000000000000002E-3</v>
      </c>
      <c r="H27" s="58"/>
    </row>
    <row r="28" spans="1:8" ht="14.4">
      <c r="B28">
        <f>SUM(B3:B27)</f>
        <v>35501</v>
      </c>
      <c r="D28" s="59">
        <v>750</v>
      </c>
      <c r="E28" s="59">
        <v>600</v>
      </c>
      <c r="G28" s="60">
        <v>1</v>
      </c>
      <c r="H28" s="58"/>
    </row>
    <row r="29" spans="1:8" ht="14.4">
      <c r="D29" s="59">
        <v>300</v>
      </c>
      <c r="E29" s="59">
        <v>750</v>
      </c>
      <c r="G29" s="60">
        <v>1</v>
      </c>
      <c r="H29" s="58"/>
    </row>
    <row r="30" spans="1:8" ht="14.4">
      <c r="D30" s="58"/>
      <c r="E30" s="59">
        <v>250</v>
      </c>
      <c r="G30" s="60">
        <v>0.2</v>
      </c>
      <c r="H30" s="60">
        <v>2</v>
      </c>
    </row>
    <row r="31" spans="1:8" ht="14.4">
      <c r="D31" s="59">
        <v>600</v>
      </c>
      <c r="E31" s="59">
        <v>1500</v>
      </c>
      <c r="G31" s="60">
        <v>0.5</v>
      </c>
      <c r="H31" s="60">
        <v>0.05</v>
      </c>
    </row>
    <row r="32" spans="1:8" ht="14.4">
      <c r="A32" s="57" t="s">
        <v>20</v>
      </c>
      <c r="B32">
        <f>AVERAGE(B3:B27)</f>
        <v>1420.04</v>
      </c>
      <c r="D32" s="59">
        <f>AVERAGE(D3:D31)</f>
        <v>1049</v>
      </c>
      <c r="E32" s="59">
        <f>AVERAGE(E3:E31)</f>
        <v>725.75</v>
      </c>
      <c r="G32" s="60">
        <f>AVERAGE(G3:G31)</f>
        <v>1.1181958333333333</v>
      </c>
      <c r="H32" s="60">
        <f>AVERAGE(H3:H31)</f>
        <v>0.47830624999999993</v>
      </c>
    </row>
    <row r="33" spans="1:5">
      <c r="A33" s="57" t="s">
        <v>21</v>
      </c>
      <c r="B33">
        <v>5</v>
      </c>
      <c r="D33">
        <f>SUM(D3:D31)</f>
        <v>27274</v>
      </c>
      <c r="E33">
        <f>SUM(E3:E31)</f>
        <v>11612</v>
      </c>
    </row>
    <row r="34" spans="1:5">
      <c r="A34" s="57" t="s">
        <v>22</v>
      </c>
      <c r="B34">
        <v>0</v>
      </c>
    </row>
    <row r="35" spans="1:5">
      <c r="A35" s="57" t="s">
        <v>23</v>
      </c>
      <c r="B35">
        <f>(B32-B34)/B33</f>
        <v>284.00799999999998</v>
      </c>
    </row>
    <row r="36" spans="1:5">
      <c r="A36" s="57" t="s">
        <v>27</v>
      </c>
      <c r="B36">
        <f>B35/(D32+E32)</f>
        <v>0.16002704606282575</v>
      </c>
    </row>
    <row r="38" spans="1:5">
      <c r="A38" s="57" t="s">
        <v>30</v>
      </c>
      <c r="B38" s="61">
        <f>B36+G32+H32</f>
        <v>1.7565291293961589</v>
      </c>
    </row>
  </sheetData>
  <mergeCells count="4">
    <mergeCell ref="D1:D2"/>
    <mergeCell ref="E1:E2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Root Rot Analysis</vt:lpstr>
      <vt:lpstr>CRR Analysis</vt:lpstr>
      <vt:lpstr>Sheet1</vt:lpstr>
    </vt:vector>
  </TitlesOfParts>
  <Company>TCE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Thompson</dc:creator>
  <cp:lastModifiedBy>Bill.Thompson</cp:lastModifiedBy>
  <cp:lastPrinted>2013-10-31T19:16:50Z</cp:lastPrinted>
  <dcterms:created xsi:type="dcterms:W3CDTF">2007-06-25T15:55:37Z</dcterms:created>
  <dcterms:modified xsi:type="dcterms:W3CDTF">2013-11-27T19:49:08Z</dcterms:modified>
</cp:coreProperties>
</file>